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Лист1!$4:$6</definedName>
  </definedNames>
  <calcPr calcId="125725"/>
</workbook>
</file>

<file path=xl/calcChain.xml><?xml version="1.0" encoding="utf-8"?>
<calcChain xmlns="http://schemas.openxmlformats.org/spreadsheetml/2006/main">
  <c r="M592" i="1"/>
  <c r="I488" l="1"/>
  <c r="I484"/>
  <c r="I482"/>
  <c r="I437"/>
  <c r="I358"/>
  <c r="I199"/>
  <c r="I200"/>
  <c r="I202"/>
  <c r="H266"/>
  <c r="H265"/>
  <c r="H264"/>
  <c r="H263"/>
  <c r="F266"/>
  <c r="F265"/>
  <c r="F264"/>
  <c r="F263"/>
  <c r="E264"/>
  <c r="E265"/>
  <c r="E266"/>
  <c r="E263"/>
  <c r="I561"/>
  <c r="I557"/>
  <c r="E247"/>
  <c r="L11"/>
  <c r="I20"/>
  <c r="I24"/>
  <c r="I25"/>
  <c r="H56" l="1"/>
  <c r="F56"/>
  <c r="H213"/>
  <c r="F213"/>
  <c r="H214"/>
  <c r="F214"/>
  <c r="E213"/>
  <c r="E214"/>
  <c r="G241"/>
  <c r="L240"/>
  <c r="I240"/>
  <c r="G240"/>
  <c r="I239"/>
  <c r="G239"/>
  <c r="I238"/>
  <c r="G238"/>
  <c r="L237"/>
  <c r="H237"/>
  <c r="F237"/>
  <c r="E237"/>
  <c r="H113"/>
  <c r="F113"/>
  <c r="F112" s="1"/>
  <c r="E113"/>
  <c r="E112" s="1"/>
  <c r="H114"/>
  <c r="F114"/>
  <c r="E114"/>
  <c r="H436"/>
  <c r="F436"/>
  <c r="E436"/>
  <c r="L51"/>
  <c r="G52"/>
  <c r="I52"/>
  <c r="G53"/>
  <c r="I53"/>
  <c r="G54"/>
  <c r="I54"/>
  <c r="G55"/>
  <c r="I55"/>
  <c r="E56"/>
  <c r="L56"/>
  <c r="G57"/>
  <c r="I57"/>
  <c r="G58"/>
  <c r="I58"/>
  <c r="G59"/>
  <c r="I59"/>
  <c r="G60"/>
  <c r="I60"/>
  <c r="E61"/>
  <c r="F61"/>
  <c r="H61"/>
  <c r="L61"/>
  <c r="G62"/>
  <c r="G63"/>
  <c r="I63"/>
  <c r="G64"/>
  <c r="I64"/>
  <c r="G65"/>
  <c r="I65"/>
  <c r="E66"/>
  <c r="F66"/>
  <c r="H66"/>
  <c r="L66"/>
  <c r="G67"/>
  <c r="I67"/>
  <c r="G68"/>
  <c r="I68"/>
  <c r="G69"/>
  <c r="I69"/>
  <c r="G70"/>
  <c r="I70"/>
  <c r="E71"/>
  <c r="F71"/>
  <c r="H71"/>
  <c r="L71"/>
  <c r="G72"/>
  <c r="I72"/>
  <c r="G73"/>
  <c r="I73"/>
  <c r="G74"/>
  <c r="I74"/>
  <c r="G75"/>
  <c r="I75"/>
  <c r="E76"/>
  <c r="F76"/>
  <c r="H76"/>
  <c r="L76"/>
  <c r="G77"/>
  <c r="G78"/>
  <c r="I78"/>
  <c r="G79"/>
  <c r="F344"/>
  <c r="L473"/>
  <c r="F386"/>
  <c r="F288"/>
  <c r="H288"/>
  <c r="E288"/>
  <c r="H172"/>
  <c r="F497"/>
  <c r="I93"/>
  <c r="I307"/>
  <c r="I434"/>
  <c r="I433"/>
  <c r="J592"/>
  <c r="H112" l="1"/>
  <c r="G76"/>
  <c r="G71"/>
  <c r="G66"/>
  <c r="G61"/>
  <c r="I237"/>
  <c r="G237"/>
  <c r="I76"/>
  <c r="I71"/>
  <c r="I66"/>
  <c r="I61"/>
  <c r="H51"/>
  <c r="F51"/>
  <c r="E51"/>
  <c r="G56"/>
  <c r="I56"/>
  <c r="F85"/>
  <c r="H86"/>
  <c r="F86"/>
  <c r="E86"/>
  <c r="E85"/>
  <c r="H10"/>
  <c r="F10"/>
  <c r="H9"/>
  <c r="F9"/>
  <c r="H8"/>
  <c r="F8"/>
  <c r="E8"/>
  <c r="H387"/>
  <c r="F387"/>
  <c r="E386"/>
  <c r="E481"/>
  <c r="E550"/>
  <c r="I280"/>
  <c r="F407"/>
  <c r="I345"/>
  <c r="E344"/>
  <c r="H524"/>
  <c r="H523"/>
  <c r="H522"/>
  <c r="H521"/>
  <c r="F524"/>
  <c r="F523"/>
  <c r="F522"/>
  <c r="F521"/>
  <c r="E521"/>
  <c r="E522"/>
  <c r="E523"/>
  <c r="E524"/>
  <c r="L458"/>
  <c r="L463"/>
  <c r="H457"/>
  <c r="H456"/>
  <c r="H455"/>
  <c r="H454"/>
  <c r="F457"/>
  <c r="F456"/>
  <c r="F455"/>
  <c r="F454"/>
  <c r="E454"/>
  <c r="E455"/>
  <c r="E457"/>
  <c r="E456"/>
  <c r="I51" l="1"/>
  <c r="G51"/>
  <c r="F340"/>
  <c r="I341"/>
  <c r="E340"/>
  <c r="H340"/>
  <c r="I145"/>
  <c r="I144"/>
  <c r="H568"/>
  <c r="E570"/>
  <c r="F124"/>
  <c r="I379"/>
  <c r="I374"/>
  <c r="I372"/>
  <c r="I368"/>
  <c r="H377"/>
  <c r="H373"/>
  <c r="H369"/>
  <c r="F377"/>
  <c r="F373"/>
  <c r="F369"/>
  <c r="E377"/>
  <c r="G382"/>
  <c r="E373"/>
  <c r="E369"/>
  <c r="E560"/>
  <c r="F160"/>
  <c r="F325"/>
  <c r="E246"/>
  <c r="I373" l="1"/>
  <c r="I529"/>
  <c r="I528"/>
  <c r="I521"/>
  <c r="P592"/>
  <c r="O592"/>
  <c r="N592"/>
  <c r="I248" l="1"/>
  <c r="I122" l="1"/>
  <c r="I44"/>
  <c r="I48"/>
  <c r="K301"/>
  <c r="K592" s="1"/>
  <c r="I143"/>
  <c r="H481"/>
  <c r="F481"/>
  <c r="I483"/>
  <c r="G483"/>
  <c r="H492"/>
  <c r="F492"/>
  <c r="E492"/>
  <c r="I495"/>
  <c r="G495"/>
  <c r="H574"/>
  <c r="F574"/>
  <c r="E574"/>
  <c r="F164"/>
  <c r="L468"/>
  <c r="L453"/>
  <c r="I459"/>
  <c r="I460"/>
  <c r="I462"/>
  <c r="I464"/>
  <c r="I465"/>
  <c r="I467"/>
  <c r="I469"/>
  <c r="I470"/>
  <c r="I471"/>
  <c r="I472"/>
  <c r="I451"/>
  <c r="I454"/>
  <c r="I455"/>
  <c r="I456"/>
  <c r="I457"/>
  <c r="H468"/>
  <c r="H463"/>
  <c r="H458"/>
  <c r="F468"/>
  <c r="F463"/>
  <c r="F458"/>
  <c r="E468"/>
  <c r="E463"/>
  <c r="E458"/>
  <c r="E445"/>
  <c r="I353"/>
  <c r="G353"/>
  <c r="H453" l="1"/>
  <c r="F453"/>
  <c r="I113"/>
  <c r="I458"/>
  <c r="G574"/>
  <c r="I463"/>
  <c r="E476"/>
  <c r="E453"/>
  <c r="G479"/>
  <c r="I479"/>
  <c r="I468"/>
  <c r="H344"/>
  <c r="F348"/>
  <c r="E291"/>
  <c r="E296"/>
  <c r="H200"/>
  <c r="L557"/>
  <c r="H500"/>
  <c r="F500"/>
  <c r="E500"/>
  <c r="L564"/>
  <c r="G93"/>
  <c r="I522"/>
  <c r="G535"/>
  <c r="H449"/>
  <c r="H432"/>
  <c r="H427"/>
  <c r="H407"/>
  <c r="F449"/>
  <c r="E449"/>
  <c r="I138"/>
  <c r="H560"/>
  <c r="F560"/>
  <c r="H564"/>
  <c r="F564"/>
  <c r="H556"/>
  <c r="F556"/>
  <c r="E564"/>
  <c r="E556" s="1"/>
  <c r="I560" l="1"/>
  <c r="I453"/>
  <c r="H147"/>
  <c r="E147"/>
  <c r="F147"/>
  <c r="H108"/>
  <c r="H100"/>
  <c r="H96"/>
  <c r="H88"/>
  <c r="F104"/>
  <c r="F108"/>
  <c r="F100"/>
  <c r="F92"/>
  <c r="F88"/>
  <c r="E108"/>
  <c r="E104"/>
  <c r="E100"/>
  <c r="E92"/>
  <c r="E96"/>
  <c r="E88"/>
  <c r="E84" l="1"/>
  <c r="H281"/>
  <c r="H272"/>
  <c r="F272"/>
  <c r="F281"/>
  <c r="E267"/>
  <c r="E281"/>
  <c r="E272"/>
  <c r="H398"/>
  <c r="F398"/>
  <c r="E398"/>
  <c r="H476"/>
  <c r="F476"/>
  <c r="I493"/>
  <c r="H208"/>
  <c r="H204"/>
  <c r="H196"/>
  <c r="H192"/>
  <c r="F208"/>
  <c r="F204"/>
  <c r="F200"/>
  <c r="F196"/>
  <c r="F192"/>
  <c r="E208"/>
  <c r="E204"/>
  <c r="E200"/>
  <c r="E196"/>
  <c r="E192"/>
  <c r="H365"/>
  <c r="H361"/>
  <c r="F365"/>
  <c r="F361"/>
  <c r="E365"/>
  <c r="E361"/>
  <c r="G186"/>
  <c r="I481" l="1"/>
  <c r="H296"/>
  <c r="H291"/>
  <c r="F296"/>
  <c r="F291"/>
  <c r="H335" l="1"/>
  <c r="F335"/>
  <c r="F320"/>
  <c r="F316"/>
  <c r="F311"/>
  <c r="F306"/>
  <c r="E306"/>
  <c r="E335"/>
  <c r="E325"/>
  <c r="E320"/>
  <c r="E316"/>
  <c r="I264"/>
  <c r="I83"/>
  <c r="I82"/>
  <c r="I81"/>
  <c r="I150"/>
  <c r="I149"/>
  <c r="I148"/>
  <c r="I50"/>
  <c r="I49"/>
  <c r="I45"/>
  <c r="I42"/>
  <c r="I41"/>
  <c r="I40"/>
  <c r="I37"/>
  <c r="I36"/>
  <c r="I33"/>
  <c r="I32"/>
  <c r="I29"/>
  <c r="I28"/>
  <c r="I21"/>
  <c r="I17"/>
  <c r="I16"/>
  <c r="I13"/>
  <c r="I12"/>
  <c r="G584"/>
  <c r="G583"/>
  <c r="G581"/>
  <c r="G580"/>
  <c r="G579"/>
  <c r="G577"/>
  <c r="G576"/>
  <c r="G575"/>
  <c r="G573"/>
  <c r="G572"/>
  <c r="G571"/>
  <c r="G569"/>
  <c r="G567"/>
  <c r="G565"/>
  <c r="G564"/>
  <c r="G563"/>
  <c r="G562"/>
  <c r="G561"/>
  <c r="G560"/>
  <c r="G559"/>
  <c r="G557"/>
  <c r="G555"/>
  <c r="G554"/>
  <c r="G553"/>
  <c r="G552"/>
  <c r="G551"/>
  <c r="G547"/>
  <c r="G546"/>
  <c r="G544"/>
  <c r="G543"/>
  <c r="G542"/>
  <c r="G540"/>
  <c r="G538"/>
  <c r="G536"/>
  <c r="G534"/>
  <c r="G533"/>
  <c r="G531"/>
  <c r="G530"/>
  <c r="G527"/>
  <c r="G526"/>
  <c r="G522"/>
  <c r="G521"/>
  <c r="G511"/>
  <c r="G510"/>
  <c r="G509"/>
  <c r="G507"/>
  <c r="G506"/>
  <c r="G505"/>
  <c r="G503"/>
  <c r="G502"/>
  <c r="G501"/>
  <c r="G499"/>
  <c r="G498"/>
  <c r="G496"/>
  <c r="G494"/>
  <c r="G493"/>
  <c r="G491"/>
  <c r="G490"/>
  <c r="G488"/>
  <c r="G487"/>
  <c r="G486"/>
  <c r="G484"/>
  <c r="G482"/>
  <c r="G474"/>
  <c r="G452"/>
  <c r="G451"/>
  <c r="G450"/>
  <c r="G449"/>
  <c r="G448"/>
  <c r="G447"/>
  <c r="G446"/>
  <c r="G445"/>
  <c r="G444"/>
  <c r="G443"/>
  <c r="G442"/>
  <c r="G439"/>
  <c r="G438"/>
  <c r="G437"/>
  <c r="G435"/>
  <c r="G434"/>
  <c r="G433"/>
  <c r="G431"/>
  <c r="G430"/>
  <c r="G429"/>
  <c r="G428"/>
  <c r="G426"/>
  <c r="G425"/>
  <c r="G424"/>
  <c r="G423"/>
  <c r="G422"/>
  <c r="G421"/>
  <c r="G420"/>
  <c r="G419"/>
  <c r="G418"/>
  <c r="G417"/>
  <c r="G416"/>
  <c r="G415"/>
  <c r="G414"/>
  <c r="G413"/>
  <c r="G412"/>
  <c r="G411"/>
  <c r="G410"/>
  <c r="G409"/>
  <c r="G408"/>
  <c r="G406"/>
  <c r="G405"/>
  <c r="G404"/>
  <c r="G401"/>
  <c r="G400"/>
  <c r="G399"/>
  <c r="G398"/>
  <c r="G397"/>
  <c r="G396"/>
  <c r="G395"/>
  <c r="G394"/>
  <c r="G392"/>
  <c r="G391"/>
  <c r="G390"/>
  <c r="G389"/>
  <c r="G387"/>
  <c r="G386"/>
  <c r="G385"/>
  <c r="G381"/>
  <c r="G378"/>
  <c r="G377"/>
  <c r="G368"/>
  <c r="G367"/>
  <c r="G366"/>
  <c r="G365"/>
  <c r="G364"/>
  <c r="G363"/>
  <c r="G362"/>
  <c r="G361"/>
  <c r="G360"/>
  <c r="G359"/>
  <c r="G358"/>
  <c r="G356"/>
  <c r="G355"/>
  <c r="G351"/>
  <c r="G350"/>
  <c r="G349"/>
  <c r="G347"/>
  <c r="G346"/>
  <c r="G345"/>
  <c r="G343"/>
  <c r="G342"/>
  <c r="G304"/>
  <c r="G303"/>
  <c r="G302"/>
  <c r="G339"/>
  <c r="G338"/>
  <c r="G337"/>
  <c r="G336"/>
  <c r="G334"/>
  <c r="G333"/>
  <c r="G332"/>
  <c r="G331"/>
  <c r="G330"/>
  <c r="G329"/>
  <c r="G328"/>
  <c r="G326"/>
  <c r="G324"/>
  <c r="G323"/>
  <c r="G322"/>
  <c r="G321"/>
  <c r="G319"/>
  <c r="G318"/>
  <c r="G317"/>
  <c r="G315"/>
  <c r="G314"/>
  <c r="G313"/>
  <c r="G312"/>
  <c r="G310"/>
  <c r="G309"/>
  <c r="G308"/>
  <c r="G307"/>
  <c r="G305"/>
  <c r="G298"/>
  <c r="G288" s="1"/>
  <c r="G297"/>
  <c r="G296"/>
  <c r="G295"/>
  <c r="G294"/>
  <c r="G293"/>
  <c r="G292"/>
  <c r="G291"/>
  <c r="G290"/>
  <c r="G289"/>
  <c r="G285"/>
  <c r="G284"/>
  <c r="G283"/>
  <c r="G282"/>
  <c r="G281"/>
  <c r="G280"/>
  <c r="G279"/>
  <c r="G278"/>
  <c r="G277"/>
  <c r="G275"/>
  <c r="G274"/>
  <c r="G273"/>
  <c r="G272"/>
  <c r="G271"/>
  <c r="G270"/>
  <c r="G269"/>
  <c r="G268"/>
  <c r="G266"/>
  <c r="G265"/>
  <c r="G264"/>
  <c r="G261"/>
  <c r="G260"/>
  <c r="G259"/>
  <c r="G258"/>
  <c r="G256"/>
  <c r="G255"/>
  <c r="G254"/>
  <c r="G253"/>
  <c r="G251"/>
  <c r="G250"/>
  <c r="G249"/>
  <c r="G236"/>
  <c r="G235"/>
  <c r="G234"/>
  <c r="G233"/>
  <c r="G231"/>
  <c r="G230"/>
  <c r="G229"/>
  <c r="G228"/>
  <c r="G226"/>
  <c r="G225"/>
  <c r="G224"/>
  <c r="G223"/>
  <c r="G221"/>
  <c r="G220"/>
  <c r="G219"/>
  <c r="G218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93"/>
  <c r="G192"/>
  <c r="G191"/>
  <c r="G190"/>
  <c r="G185"/>
  <c r="G183"/>
  <c r="G182"/>
  <c r="G181"/>
  <c r="G179"/>
  <c r="G178"/>
  <c r="G175"/>
  <c r="G174"/>
  <c r="G173"/>
  <c r="G170"/>
  <c r="G169"/>
  <c r="G167"/>
  <c r="G166"/>
  <c r="G165"/>
  <c r="G163"/>
  <c r="G162"/>
  <c r="G161"/>
  <c r="G159"/>
  <c r="G158"/>
  <c r="G157"/>
  <c r="G155"/>
  <c r="G151"/>
  <c r="G150"/>
  <c r="G149"/>
  <c r="G146"/>
  <c r="G145"/>
  <c r="G144"/>
  <c r="G143"/>
  <c r="G141"/>
  <c r="G140"/>
  <c r="G139"/>
  <c r="G138"/>
  <c r="G136"/>
  <c r="G135"/>
  <c r="G134"/>
  <c r="G126"/>
  <c r="G125"/>
  <c r="G123"/>
  <c r="G122"/>
  <c r="G120"/>
  <c r="G119"/>
  <c r="G117"/>
  <c r="G114"/>
  <c r="G111"/>
  <c r="G110"/>
  <c r="G109"/>
  <c r="G108"/>
  <c r="G107"/>
  <c r="G106"/>
  <c r="G105"/>
  <c r="H105" s="1"/>
  <c r="G104"/>
  <c r="G103"/>
  <c r="G102"/>
  <c r="G101"/>
  <c r="G100"/>
  <c r="G99"/>
  <c r="G98"/>
  <c r="G97"/>
  <c r="G95"/>
  <c r="G94"/>
  <c r="G92"/>
  <c r="G91"/>
  <c r="G90"/>
  <c r="G89"/>
  <c r="G88"/>
  <c r="G87"/>
  <c r="G86"/>
  <c r="G83"/>
  <c r="G82"/>
  <c r="G50"/>
  <c r="G49"/>
  <c r="G46"/>
  <c r="G45"/>
  <c r="G44"/>
  <c r="G42"/>
  <c r="G41"/>
  <c r="G40"/>
  <c r="G38"/>
  <c r="G37"/>
  <c r="G36"/>
  <c r="G34"/>
  <c r="G33"/>
  <c r="G32"/>
  <c r="G30"/>
  <c r="G29"/>
  <c r="G28"/>
  <c r="G26"/>
  <c r="G25"/>
  <c r="G24"/>
  <c r="G22"/>
  <c r="G21"/>
  <c r="G20"/>
  <c r="G18"/>
  <c r="G403"/>
  <c r="H104" l="1"/>
  <c r="H85"/>
  <c r="G481"/>
  <c r="G335"/>
  <c r="G325"/>
  <c r="G320"/>
  <c r="G316"/>
  <c r="G306"/>
  <c r="H128" l="1"/>
  <c r="F128"/>
  <c r="E128"/>
  <c r="H129"/>
  <c r="F129"/>
  <c r="E129"/>
  <c r="H130"/>
  <c r="F130"/>
  <c r="E130"/>
  <c r="H131"/>
  <c r="F131"/>
  <c r="E131"/>
  <c r="H525"/>
  <c r="F525"/>
  <c r="E525"/>
  <c r="F532"/>
  <c r="E532"/>
  <c r="H532"/>
  <c r="I141"/>
  <c r="I140"/>
  <c r="I139"/>
  <c r="L137"/>
  <c r="H137"/>
  <c r="F137"/>
  <c r="E137"/>
  <c r="L147"/>
  <c r="I147"/>
  <c r="H597"/>
  <c r="F597"/>
  <c r="E10"/>
  <c r="G13"/>
  <c r="G148"/>
  <c r="H156"/>
  <c r="F156"/>
  <c r="E156"/>
  <c r="H160"/>
  <c r="E160"/>
  <c r="H164"/>
  <c r="E164"/>
  <c r="H168"/>
  <c r="F168"/>
  <c r="E168"/>
  <c r="E311"/>
  <c r="H311"/>
  <c r="F301"/>
  <c r="L80"/>
  <c r="G81"/>
  <c r="H80"/>
  <c r="F80"/>
  <c r="E80"/>
  <c r="F441"/>
  <c r="F432"/>
  <c r="F427"/>
  <c r="E441"/>
  <c r="E432"/>
  <c r="E427"/>
  <c r="E407"/>
  <c r="H215"/>
  <c r="F215"/>
  <c r="E215"/>
  <c r="H216"/>
  <c r="F216"/>
  <c r="E216"/>
  <c r="I231"/>
  <c r="L230"/>
  <c r="I230"/>
  <c r="I229"/>
  <c r="I228"/>
  <c r="L227"/>
  <c r="H227"/>
  <c r="F227"/>
  <c r="E227"/>
  <c r="E348"/>
  <c r="H348"/>
  <c r="E568"/>
  <c r="F568"/>
  <c r="F566" s="1"/>
  <c r="H569"/>
  <c r="F570"/>
  <c r="E578"/>
  <c r="F578"/>
  <c r="E582"/>
  <c r="F582"/>
  <c r="H582"/>
  <c r="I580"/>
  <c r="L578"/>
  <c r="H578"/>
  <c r="H489"/>
  <c r="F489"/>
  <c r="E489"/>
  <c r="H393"/>
  <c r="E393"/>
  <c r="E388"/>
  <c r="F188"/>
  <c r="E188"/>
  <c r="H357"/>
  <c r="H352" s="1"/>
  <c r="F357"/>
  <c r="F352" s="1"/>
  <c r="E357"/>
  <c r="E352" s="1"/>
  <c r="H539"/>
  <c r="F539"/>
  <c r="E539"/>
  <c r="E537" s="1"/>
  <c r="H541"/>
  <c r="F541"/>
  <c r="E541"/>
  <c r="H545"/>
  <c r="F545"/>
  <c r="E545"/>
  <c r="H473"/>
  <c r="F473"/>
  <c r="E473"/>
  <c r="F267"/>
  <c r="G267" s="1"/>
  <c r="F504"/>
  <c r="I181"/>
  <c r="F176"/>
  <c r="E176"/>
  <c r="F180"/>
  <c r="E180"/>
  <c r="H184"/>
  <c r="F184"/>
  <c r="E184"/>
  <c r="H286"/>
  <c r="F286"/>
  <c r="E286"/>
  <c r="H549"/>
  <c r="F549"/>
  <c r="E549"/>
  <c r="I565"/>
  <c r="I564"/>
  <c r="I377"/>
  <c r="I351"/>
  <c r="H246"/>
  <c r="F246"/>
  <c r="F247"/>
  <c r="H252"/>
  <c r="F252"/>
  <c r="E252"/>
  <c r="H257"/>
  <c r="F257"/>
  <c r="E257"/>
  <c r="G248"/>
  <c r="L532"/>
  <c r="L525"/>
  <c r="L520"/>
  <c r="H132"/>
  <c r="F132"/>
  <c r="E132"/>
  <c r="H142"/>
  <c r="F142"/>
  <c r="E142"/>
  <c r="E9"/>
  <c r="E594" s="1"/>
  <c r="E39"/>
  <c r="F39"/>
  <c r="H39"/>
  <c r="L39"/>
  <c r="H47"/>
  <c r="F47"/>
  <c r="E47"/>
  <c r="H43"/>
  <c r="F43"/>
  <c r="E43"/>
  <c r="H35"/>
  <c r="F35"/>
  <c r="E35"/>
  <c r="H31"/>
  <c r="F31"/>
  <c r="E31"/>
  <c r="H27"/>
  <c r="F27"/>
  <c r="E27"/>
  <c r="H23"/>
  <c r="I23" s="1"/>
  <c r="F23"/>
  <c r="E23"/>
  <c r="H19"/>
  <c r="F19"/>
  <c r="E19"/>
  <c r="H15"/>
  <c r="F15"/>
  <c r="E15"/>
  <c r="H11"/>
  <c r="F11"/>
  <c r="E11"/>
  <c r="L348"/>
  <c r="F393"/>
  <c r="F388"/>
  <c r="H304"/>
  <c r="H306"/>
  <c r="H309"/>
  <c r="H310"/>
  <c r="H314"/>
  <c r="H317"/>
  <c r="H316" s="1"/>
  <c r="H319"/>
  <c r="H321"/>
  <c r="H320" s="1"/>
  <c r="H323"/>
  <c r="H324"/>
  <c r="H326"/>
  <c r="H325" s="1"/>
  <c r="H328"/>
  <c r="H329"/>
  <c r="H338"/>
  <c r="L168"/>
  <c r="I170"/>
  <c r="L112"/>
  <c r="E115"/>
  <c r="F115"/>
  <c r="H115"/>
  <c r="L115"/>
  <c r="G116"/>
  <c r="G113" s="1"/>
  <c r="E118"/>
  <c r="F118"/>
  <c r="H118"/>
  <c r="L118"/>
  <c r="E121"/>
  <c r="F121"/>
  <c r="H121"/>
  <c r="L121"/>
  <c r="I123"/>
  <c r="E124"/>
  <c r="H124"/>
  <c r="L124"/>
  <c r="I126"/>
  <c r="H402"/>
  <c r="H388"/>
  <c r="L570"/>
  <c r="L574"/>
  <c r="L582"/>
  <c r="H567"/>
  <c r="H570"/>
  <c r="I584"/>
  <c r="I576"/>
  <c r="I572"/>
  <c r="F96"/>
  <c r="F84" s="1"/>
  <c r="H92"/>
  <c r="H84" s="1"/>
  <c r="H222"/>
  <c r="H508"/>
  <c r="H504"/>
  <c r="F508"/>
  <c r="E508"/>
  <c r="E504"/>
  <c r="H232"/>
  <c r="H217"/>
  <c r="F222"/>
  <c r="F217"/>
  <c r="F232"/>
  <c r="E232"/>
  <c r="E222"/>
  <c r="E217"/>
  <c r="L537"/>
  <c r="L541"/>
  <c r="L545"/>
  <c r="H176"/>
  <c r="F485"/>
  <c r="H497"/>
  <c r="E497"/>
  <c r="G492"/>
  <c r="H485"/>
  <c r="E485"/>
  <c r="H188"/>
  <c r="H276"/>
  <c r="F276"/>
  <c r="E276"/>
  <c r="E262" s="1"/>
  <c r="H267"/>
  <c r="L566"/>
  <c r="I266"/>
  <c r="L508"/>
  <c r="L504"/>
  <c r="L127"/>
  <c r="I135"/>
  <c r="I136"/>
  <c r="L398"/>
  <c r="L393"/>
  <c r="L388"/>
  <c r="I430"/>
  <c r="L449"/>
  <c r="L441"/>
  <c r="L436"/>
  <c r="L432"/>
  <c r="L407"/>
  <c r="L402"/>
  <c r="I474"/>
  <c r="L481"/>
  <c r="L485"/>
  <c r="L489"/>
  <c r="L492"/>
  <c r="L497"/>
  <c r="L500"/>
  <c r="L476"/>
  <c r="L551"/>
  <c r="L552"/>
  <c r="L553"/>
  <c r="L554"/>
  <c r="L555"/>
  <c r="L556"/>
  <c r="L560"/>
  <c r="L549"/>
  <c r="G558"/>
  <c r="I547"/>
  <c r="G548"/>
  <c r="G550"/>
  <c r="I510"/>
  <c r="G512"/>
  <c r="G513"/>
  <c r="G514"/>
  <c r="G515"/>
  <c r="G516"/>
  <c r="G517"/>
  <c r="G518"/>
  <c r="G519"/>
  <c r="I501"/>
  <c r="I487"/>
  <c r="G475"/>
  <c r="I475"/>
  <c r="G384"/>
  <c r="L196"/>
  <c r="L192"/>
  <c r="L383"/>
  <c r="L365"/>
  <c r="L7"/>
  <c r="L15"/>
  <c r="L19"/>
  <c r="L23"/>
  <c r="L27"/>
  <c r="L31"/>
  <c r="L35"/>
  <c r="L43"/>
  <c r="L47"/>
  <c r="L84"/>
  <c r="L88"/>
  <c r="L92"/>
  <c r="L96"/>
  <c r="L100"/>
  <c r="L104"/>
  <c r="L108"/>
  <c r="L132"/>
  <c r="L142"/>
  <c r="L152"/>
  <c r="L156"/>
  <c r="L160"/>
  <c r="L164"/>
  <c r="L172"/>
  <c r="L176"/>
  <c r="L180"/>
  <c r="L184"/>
  <c r="L188"/>
  <c r="L204"/>
  <c r="L208"/>
  <c r="L212"/>
  <c r="L217"/>
  <c r="L222"/>
  <c r="L232"/>
  <c r="L235"/>
  <c r="L242"/>
  <c r="L247"/>
  <c r="L252"/>
  <c r="L257"/>
  <c r="L262"/>
  <c r="L267"/>
  <c r="L276"/>
  <c r="L281"/>
  <c r="L286"/>
  <c r="L291"/>
  <c r="L296"/>
  <c r="L301"/>
  <c r="L306"/>
  <c r="L311"/>
  <c r="L316"/>
  <c r="L320"/>
  <c r="L325"/>
  <c r="L335"/>
  <c r="L340"/>
  <c r="L344"/>
  <c r="L352"/>
  <c r="L357"/>
  <c r="L361"/>
  <c r="G341"/>
  <c r="G300"/>
  <c r="G299"/>
  <c r="G287"/>
  <c r="I283"/>
  <c r="I278"/>
  <c r="I250"/>
  <c r="G263"/>
  <c r="I220"/>
  <c r="I221"/>
  <c r="I223"/>
  <c r="I224"/>
  <c r="I225"/>
  <c r="I226"/>
  <c r="I234"/>
  <c r="I235"/>
  <c r="I245"/>
  <c r="I249"/>
  <c r="I253"/>
  <c r="I254"/>
  <c r="I256"/>
  <c r="I259"/>
  <c r="I210"/>
  <c r="I208"/>
  <c r="I190"/>
  <c r="I192"/>
  <c r="I194"/>
  <c r="I196"/>
  <c r="I198"/>
  <c r="I204"/>
  <c r="I206"/>
  <c r="I218"/>
  <c r="I219"/>
  <c r="I186"/>
  <c r="H593" l="1"/>
  <c r="E593"/>
  <c r="F593"/>
  <c r="E596"/>
  <c r="F595"/>
  <c r="F596"/>
  <c r="H595"/>
  <c r="F594"/>
  <c r="H596"/>
  <c r="H247"/>
  <c r="H242" s="1"/>
  <c r="G243"/>
  <c r="E595"/>
  <c r="H537"/>
  <c r="H594"/>
  <c r="G115"/>
  <c r="E152"/>
  <c r="G23"/>
  <c r="G43"/>
  <c r="G524"/>
  <c r="F152"/>
  <c r="I131"/>
  <c r="G222"/>
  <c r="G311"/>
  <c r="E301"/>
  <c r="G301" s="1"/>
  <c r="E520"/>
  <c r="I15"/>
  <c r="G582"/>
  <c r="G497"/>
  <c r="G504"/>
  <c r="G124"/>
  <c r="G121"/>
  <c r="G489"/>
  <c r="G215"/>
  <c r="E402"/>
  <c r="H301"/>
  <c r="I168"/>
  <c r="G160"/>
  <c r="H152"/>
  <c r="G180"/>
  <c r="F402"/>
  <c r="G142"/>
  <c r="G525"/>
  <c r="G532"/>
  <c r="I11"/>
  <c r="I19"/>
  <c r="G19"/>
  <c r="I27"/>
  <c r="G27"/>
  <c r="I31"/>
  <c r="G31"/>
  <c r="I35"/>
  <c r="G35"/>
  <c r="G8"/>
  <c r="I39"/>
  <c r="G39"/>
  <c r="I43"/>
  <c r="I9"/>
  <c r="G9"/>
  <c r="I10"/>
  <c r="I47"/>
  <c r="G47"/>
  <c r="E597"/>
  <c r="G10"/>
  <c r="G441"/>
  <c r="G436"/>
  <c r="G432"/>
  <c r="G427"/>
  <c r="G407"/>
  <c r="G132"/>
  <c r="G129"/>
  <c r="G130"/>
  <c r="G137"/>
  <c r="G131"/>
  <c r="G128"/>
  <c r="G348"/>
  <c r="G344"/>
  <c r="G84"/>
  <c r="G96"/>
  <c r="G156"/>
  <c r="G164"/>
  <c r="G168"/>
  <c r="G154"/>
  <c r="G247"/>
  <c r="G276"/>
  <c r="G393"/>
  <c r="G388"/>
  <c r="G217"/>
  <c r="G227"/>
  <c r="I216"/>
  <c r="G216"/>
  <c r="G214"/>
  <c r="G480"/>
  <c r="G485"/>
  <c r="G478"/>
  <c r="G508"/>
  <c r="G118"/>
  <c r="I80"/>
  <c r="G80"/>
  <c r="G541"/>
  <c r="G545"/>
  <c r="G352"/>
  <c r="G357"/>
  <c r="G570"/>
  <c r="E566"/>
  <c r="G566" s="1"/>
  <c r="G568"/>
  <c r="G184"/>
  <c r="G176"/>
  <c r="G578"/>
  <c r="G232"/>
  <c r="G257"/>
  <c r="G252"/>
  <c r="I582"/>
  <c r="I137"/>
  <c r="H520"/>
  <c r="H262"/>
  <c r="I184"/>
  <c r="I473"/>
  <c r="G539"/>
  <c r="I214"/>
  <c r="F520"/>
  <c r="I213"/>
  <c r="F212"/>
  <c r="G523"/>
  <c r="I525"/>
  <c r="G147"/>
  <c r="H212"/>
  <c r="H566"/>
  <c r="I566" s="1"/>
  <c r="I348"/>
  <c r="G473"/>
  <c r="E212"/>
  <c r="I215"/>
  <c r="I227"/>
  <c r="E242"/>
  <c r="I246"/>
  <c r="G477"/>
  <c r="G556"/>
  <c r="I568"/>
  <c r="I578"/>
  <c r="H383"/>
  <c r="E172"/>
  <c r="F262"/>
  <c r="G262" s="1"/>
  <c r="E383"/>
  <c r="F383"/>
  <c r="E7"/>
  <c r="E127"/>
  <c r="F242"/>
  <c r="I173"/>
  <c r="F127"/>
  <c r="F172"/>
  <c r="H127"/>
  <c r="G245"/>
  <c r="F537"/>
  <c r="I257"/>
  <c r="G244"/>
  <c r="I188"/>
  <c r="L592"/>
  <c r="I174"/>
  <c r="G286"/>
  <c r="F7"/>
  <c r="I243"/>
  <c r="H7"/>
  <c r="G246"/>
  <c r="I597"/>
  <c r="I244"/>
  <c r="I130"/>
  <c r="I121"/>
  <c r="G549"/>
  <c r="I114"/>
  <c r="I124"/>
  <c r="I574"/>
  <c r="I570"/>
  <c r="I232"/>
  <c r="I217"/>
  <c r="I222"/>
  <c r="I252"/>
  <c r="G177"/>
  <c r="H180"/>
  <c r="I180" s="1"/>
  <c r="G187"/>
  <c r="G188"/>
  <c r="G189"/>
  <c r="G213"/>
  <c r="I153"/>
  <c r="I154"/>
  <c r="I156"/>
  <c r="I157"/>
  <c r="I158"/>
  <c r="I160"/>
  <c r="I162"/>
  <c r="I164"/>
  <c r="I166"/>
  <c r="I176"/>
  <c r="I177"/>
  <c r="I178"/>
  <c r="I104"/>
  <c r="I106"/>
  <c r="G133"/>
  <c r="G153"/>
  <c r="I128"/>
  <c r="I129"/>
  <c r="I132"/>
  <c r="I133"/>
  <c r="I134"/>
  <c r="I142"/>
  <c r="I108"/>
  <c r="I110"/>
  <c r="I100"/>
  <c r="I102"/>
  <c r="I97"/>
  <c r="I98"/>
  <c r="I96"/>
  <c r="I94"/>
  <c r="I92"/>
  <c r="I90"/>
  <c r="I85"/>
  <c r="I86"/>
  <c r="I88"/>
  <c r="I89"/>
  <c r="G85"/>
  <c r="G48"/>
  <c r="G16"/>
  <c r="G17"/>
  <c r="I8"/>
  <c r="G12"/>
  <c r="G14"/>
  <c r="I347"/>
  <c r="I346"/>
  <c r="I344"/>
  <c r="I343"/>
  <c r="I342"/>
  <c r="I389"/>
  <c r="I390"/>
  <c r="I391"/>
  <c r="I395"/>
  <c r="I397"/>
  <c r="I398"/>
  <c r="I400"/>
  <c r="I337"/>
  <c r="I322"/>
  <c r="I318"/>
  <c r="I312"/>
  <c r="I313"/>
  <c r="I308"/>
  <c r="I316"/>
  <c r="I558"/>
  <c r="I562"/>
  <c r="I556"/>
  <c r="I552"/>
  <c r="I553"/>
  <c r="I554"/>
  <c r="I555"/>
  <c r="I539"/>
  <c r="I541"/>
  <c r="I543"/>
  <c r="I545"/>
  <c r="I523"/>
  <c r="I524"/>
  <c r="I530"/>
  <c r="I531"/>
  <c r="I532"/>
  <c r="I536"/>
  <c r="I502"/>
  <c r="I503"/>
  <c r="I504"/>
  <c r="I505"/>
  <c r="I506"/>
  <c r="I507"/>
  <c r="I508"/>
  <c r="I509"/>
  <c r="I512"/>
  <c r="I513"/>
  <c r="I515"/>
  <c r="I516"/>
  <c r="I517"/>
  <c r="I518"/>
  <c r="I519"/>
  <c r="I497"/>
  <c r="I498"/>
  <c r="I499"/>
  <c r="I492"/>
  <c r="I494"/>
  <c r="I496"/>
  <c r="I491"/>
  <c r="I485"/>
  <c r="I486"/>
  <c r="I489"/>
  <c r="I477"/>
  <c r="I478"/>
  <c r="I480"/>
  <c r="I447"/>
  <c r="I443"/>
  <c r="I444"/>
  <c r="I438"/>
  <c r="I439"/>
  <c r="I435"/>
  <c r="I432"/>
  <c r="I428"/>
  <c r="I429"/>
  <c r="I431"/>
  <c r="I426"/>
  <c r="I423"/>
  <c r="I422"/>
  <c r="I420"/>
  <c r="I421"/>
  <c r="I418"/>
  <c r="I415"/>
  <c r="I408"/>
  <c r="I409"/>
  <c r="I410"/>
  <c r="I288"/>
  <c r="I291"/>
  <c r="I293"/>
  <c r="I296"/>
  <c r="I298"/>
  <c r="I286"/>
  <c r="I267"/>
  <c r="I269"/>
  <c r="I281"/>
  <c r="I367"/>
  <c r="I361"/>
  <c r="I363"/>
  <c r="I365"/>
  <c r="I354"/>
  <c r="I357"/>
  <c r="I359"/>
  <c r="I352"/>
  <c r="G593" l="1"/>
  <c r="E592"/>
  <c r="I247"/>
  <c r="E604"/>
  <c r="H604"/>
  <c r="H592"/>
  <c r="F604"/>
  <c r="G537"/>
  <c r="F592"/>
  <c r="G152"/>
  <c r="G520"/>
  <c r="I152"/>
  <c r="F599"/>
  <c r="H599"/>
  <c r="G597"/>
  <c r="E599"/>
  <c r="I520"/>
  <c r="I84"/>
  <c r="I262"/>
  <c r="F602"/>
  <c r="E602"/>
  <c r="H602"/>
  <c r="I595"/>
  <c r="G595"/>
  <c r="I340"/>
  <c r="G340"/>
  <c r="G476"/>
  <c r="I127"/>
  <c r="I172"/>
  <c r="I7"/>
  <c r="I596"/>
  <c r="I537"/>
  <c r="G596"/>
  <c r="I593"/>
  <c r="I476"/>
  <c r="G242"/>
  <c r="I594"/>
  <c r="G594"/>
  <c r="G402"/>
  <c r="G383"/>
  <c r="G500"/>
  <c r="G15"/>
  <c r="I112"/>
  <c r="G11"/>
  <c r="I500"/>
  <c r="G112"/>
  <c r="I212"/>
  <c r="G212"/>
  <c r="I242"/>
  <c r="I419"/>
  <c r="I403"/>
  <c r="I404"/>
  <c r="I427"/>
  <c r="I387"/>
  <c r="I393"/>
  <c r="I406"/>
  <c r="I449"/>
  <c r="I320"/>
  <c r="I388"/>
  <c r="I441"/>
  <c r="I436"/>
  <c r="I445"/>
  <c r="I306"/>
  <c r="I335"/>
  <c r="I385"/>
  <c r="I383"/>
  <c r="I384"/>
  <c r="I386"/>
  <c r="I311"/>
  <c r="I302"/>
  <c r="I303"/>
  <c r="I550"/>
  <c r="I549"/>
  <c r="I407"/>
  <c r="I276"/>
  <c r="G602" l="1"/>
  <c r="G7"/>
  <c r="G172"/>
  <c r="G127"/>
  <c r="G592"/>
  <c r="I592"/>
  <c r="I402"/>
  <c r="I301"/>
</calcChain>
</file>

<file path=xl/sharedStrings.xml><?xml version="1.0" encoding="utf-8"?>
<sst xmlns="http://schemas.openxmlformats.org/spreadsheetml/2006/main" count="1204" uniqueCount="214">
  <si>
    <t>Ответственный исполнитель</t>
  </si>
  <si>
    <t>№ п/п</t>
  </si>
  <si>
    <t>Предусмотрено государственной программой</t>
  </si>
  <si>
    <t>Выполнение показателей (индикаторов) госпрограммы (подпрограммы)</t>
  </si>
  <si>
    <t xml:space="preserve">Выполнено в полном объеме </t>
  </si>
  <si>
    <t>Выполнение контрольных событий подпрограмм госпрограммы</t>
  </si>
  <si>
    <t>«Развитие здравоохранения в Курской области»</t>
  </si>
  <si>
    <t>Подпрограмма 1 «Профилактика заболеваний и формирование здорового образа жизни. Развитие первичной медико-санитарной помощи»</t>
  </si>
  <si>
    <t>«Развитие образования в Курской области»</t>
  </si>
  <si>
    <t>Подпрограмма 1  «Развитие дошкольного и общего образования детей»</t>
  </si>
  <si>
    <t>Подпрограмма 3 «Развитие профессионального образования»</t>
  </si>
  <si>
    <t>Подпрограмма 4 «Развитие системы оценки качества образования и информационной прозрачности системы образования»</t>
  </si>
  <si>
    <t xml:space="preserve">Подпрограмма 5 «Обеспечение реализации государственной программы Курской области «Развитие образования в Курской области» и прочие мероприятия в области образования» </t>
  </si>
  <si>
    <t>«Социальная поддержка граждан в Курской области»</t>
  </si>
  <si>
    <t>Подпрограмма 1 «Развитие мер социальной поддержки отдельных категорий граждан»</t>
  </si>
  <si>
    <t>Подпрограмма 2 «Модернизация и развитие социального обслуживания населения»</t>
  </si>
  <si>
    <t>Подпрограмма 3 «Улучшение демографической ситуации, совершенствование социальной поддержки семьи и детей»</t>
  </si>
  <si>
    <t>Подпрограмма 4 «Повышение эффективности государственной поддержки социально ориентированных некоммерческих организаций»</t>
  </si>
  <si>
    <t>Подпрограмма 5 «Повышение уровня и качества жизни пожилых людей»</t>
  </si>
  <si>
    <t>Подпрограмма 6 «Обеспечение реализации государственной программы и прочие мероприятия в области социального обеспечения»</t>
  </si>
  <si>
    <t>«Обеспечение доступным и комфортным жильем и коммунальными услугами граждан в Курской области»</t>
  </si>
  <si>
    <t>Подпрограмма 1 «Создание условий для обеспечения доступным и комфортным жильем граждан в Курской области»</t>
  </si>
  <si>
    <t>Подпрограмма 2 «Обеспечение качественными услугами ЖКХ населения Курской области»</t>
  </si>
  <si>
    <t>«Содействие занятости населения в Курской области»</t>
  </si>
  <si>
    <t>Комитет по труду и занятости населения Курской области</t>
  </si>
  <si>
    <t>Подпрограмма 2 «Развитие институтов рынка труда»</t>
  </si>
  <si>
    <t>Подпрограмма 1 «Активная политика  занятости населения  и социальная поддержка безработных граждан»</t>
  </si>
  <si>
    <t>«Создание условий для эффективного исполнения полномочий в сфере юстиции»</t>
  </si>
  <si>
    <t>Комитет ЗАГС Курской области</t>
  </si>
  <si>
    <t>Подпрограмма 1 «Развитие системы органов ЗАГС Курской области»</t>
  </si>
  <si>
    <t>Подпрограмма 2 «Составление (изменение) списков кандидатов в присяжные заседатели»</t>
  </si>
  <si>
    <t>Подпрограмма 3 «Развитие мировой юстиции Курской области»</t>
  </si>
  <si>
    <t>«Защита населения и территорий от чрезвычайных ситуаций, обеспечение пожарной безопасности и безопасности людей на водных объектах»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</si>
  <si>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</si>
  <si>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</si>
  <si>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</si>
  <si>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</t>
  </si>
  <si>
    <t>«Развитие культуры в Курской области»</t>
  </si>
  <si>
    <t>Комитет по культуре Курской области</t>
  </si>
  <si>
    <t>Подпрограмма 1 «Наследие»</t>
  </si>
  <si>
    <t>Подпрограмма 2 «Искусство»</t>
  </si>
  <si>
    <t>«Развитие физической культуры и спорта в Курской области»</t>
  </si>
  <si>
    <t>Подпрограмма 1 «Развитие физической культуры и массового спорта в Курской области»</t>
  </si>
  <si>
    <t>Подпрограмма 3 «Управление развитием отрасли физической культуры и спорта»</t>
  </si>
  <si>
    <t>«Повышение эффективности реализации молодёжной политики, создание благоприятных условий для развития туризма и развитие системы оздоровления и отдыха детей в Курской области»</t>
  </si>
  <si>
    <t>Подпрограмма 1«Молодежь Курской области»</t>
  </si>
  <si>
    <t>Подпрограмма 2 «Туризм»</t>
  </si>
  <si>
    <t>Подпрограмма 3 «Оздоровление и отдых детей»</t>
  </si>
  <si>
    <t>Подпрограмма 4      «Обеспечение реализации государственной программы «Повышение эффективности реализации молодежной политики, создание благопри-ятных условий для развития туризма и развитие системы оздоровления и отдыха детей в Курской области»</t>
  </si>
  <si>
    <t>«Развитие архивного дела в Курской области»</t>
  </si>
  <si>
    <t>Архивное управление Курской области</t>
  </si>
  <si>
    <t>Подпрограмма 2 «Обеспечение условий для реализации государственной программы Курской области «Развитие архивного дела в Курской области»</t>
  </si>
  <si>
    <t>«Развитие экономики и внешних связей Курской области»</t>
  </si>
  <si>
    <t>Подпрограмма 1 «Создание благоприятных условий для привлечения инвестиций в экономику Курской области»</t>
  </si>
  <si>
    <t>Подпрограмма 2 «Развитие малого и среднего предпринимательства в Курской области»</t>
  </si>
  <si>
    <t>Подпрограмма 3 «Повышение доступности государственных и муниципальных услуг в Курской области»</t>
  </si>
  <si>
    <t>Подпрограмма 5 «О реализации на территории Курской области государственной политики Российской Федерации в отношении соотечественников, проживающих за рубежом»</t>
  </si>
  <si>
    <t>Подпрограмма 6 «Использование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Курской области»</t>
  </si>
  <si>
    <t>Подпрограмма 7 «Обеспечение реализации государственной программы Курской области «Развитие экономики и внешних связей Курской области»</t>
  </si>
  <si>
    <t>«Развитие промышленности в Курской области и повышение ее конкурентоспособности»</t>
  </si>
  <si>
    <t>Подпрограмма 1 «Модернизация и развитие инновационной деятельности в обрабатывающих отраслях промышленного комплекса Курской области»</t>
  </si>
  <si>
    <t>«Развитие информационного общества в Курской области»</t>
  </si>
  <si>
    <t>Подпрограмма 2  «Развитие системы защиты информации Курской области»</t>
  </si>
  <si>
    <t>Подпрограмма 3  «Обеспечение реализации государственной программы Курской области «Развитие информационного общества в Курской области»</t>
  </si>
  <si>
    <t>«Развитие транспортной системы, обеспечение перевозки пассажиров в Курской области и безопасности дорожного движения»</t>
  </si>
  <si>
    <t>Подпрограмма 1 «Развитие сети автомобильных дорог Курской области»</t>
  </si>
  <si>
    <t>Подпрограмма 2 «Развитие пассажирских перевозок в Курской области»</t>
  </si>
  <si>
    <t>Подпрограмма 3 «Повышение безопасности дорожного движения в Курской области»</t>
  </si>
  <si>
    <t>Управление ветеринарии Курской области</t>
  </si>
  <si>
    <t>Подпрограмма 1 «Экология и природные ресурсы Курской области»</t>
  </si>
  <si>
    <t>Подпрограмма 2 «Развитие водохозяйственного комплекса Курской области»</t>
  </si>
  <si>
    <t>Подпрограмма 5 «Охрана, воспроизводство и рациональное использование объектов животного мира и среды их обитания на территории Курской области»</t>
  </si>
  <si>
    <t>«Развитие лесного хозяйства в Курской области»</t>
  </si>
  <si>
    <t>Комитет лесного хозяйства Курской области</t>
  </si>
  <si>
    <t>Подпрограмма 3 «Воспроизводство лесов»</t>
  </si>
  <si>
    <t>Подпрограмма 4 «Обеспечение реализации государственной программы»</t>
  </si>
  <si>
    <t>«Повышение энергоэффективности и развитие энергетики в Курской области»</t>
  </si>
  <si>
    <t>Подпрограмма 1 «Энергосбережение и повышение энергетической эффективности в Курской области»</t>
  </si>
  <si>
    <t>Подпрограмма 2 «Развитие и модернизация электроэнергетики в Курской области»</t>
  </si>
  <si>
    <t>«Реализация государственной политики в сфере печати и массовой информации в Курской области»</t>
  </si>
  <si>
    <t>Комитет информации и печати Курской области</t>
  </si>
  <si>
    <t>«Управление государственным имуществом Курской области»</t>
  </si>
  <si>
    <t>Подпрограмма 1 «Совершенствование системы управления государственным имуществом и земельными ресурсами на территории Курской области»</t>
  </si>
  <si>
    <t>х</t>
  </si>
  <si>
    <t>Федеральный бюджет</t>
  </si>
  <si>
    <t>Областной бюджет</t>
  </si>
  <si>
    <t>Местные бюджеты</t>
  </si>
  <si>
    <t>Внебюджетные источники</t>
  </si>
  <si>
    <t>Территориальный фонд ОМС</t>
  </si>
  <si>
    <t>Итого по всем государственным программам,  в  т. ч.</t>
  </si>
  <si>
    <t>Отклонения            (+, -)            (гр.6 - гр.5)</t>
  </si>
  <si>
    <t>Источники финансирования</t>
  </si>
  <si>
    <t>Всего</t>
  </si>
  <si>
    <t>областной бюджет</t>
  </si>
  <si>
    <t>федеральный бюджет</t>
  </si>
  <si>
    <t>Комитет региональной безопасности Курской области</t>
  </si>
  <si>
    <t>ВЦП  «Поддержка начинающих фермеров и развитие семей-ных животноводческих форм на базе крестьянских (фермерских) хозяйств Курской области на 2013-2015 годы»</t>
  </si>
  <si>
    <t>ВЦП  "Создание мощностей по убою и глубокой переработке свиней в Курской области на 2015-2017 годы"</t>
  </si>
  <si>
    <t>«Воспроизводство и использование природных ресурсов, охрана окружающей среды в Курской области»</t>
  </si>
  <si>
    <t xml:space="preserve">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 </t>
  </si>
  <si>
    <t>Подпрограмма 2 «Управление государственным долгом Курской области»</t>
  </si>
  <si>
    <t>Подпрограмма 3 «Эффективная система межбюджетных отношений в Курской области»</t>
  </si>
  <si>
    <t>Подпрограмма 4 «Обеспечение реализации государственной программы Курской области 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</t>
  </si>
  <si>
    <t>Подпрограмма 1 "Осуществление бюджетного процесса на территории Курской области"</t>
  </si>
  <si>
    <t>внебюджетные источники</t>
  </si>
  <si>
    <t>местные бюджеты</t>
  </si>
  <si>
    <t>местные источники</t>
  </si>
  <si>
    <t>ВЦП  «Развитие овощеводства защищенного грунта Курской области на 2013-2015 годы"</t>
  </si>
  <si>
    <t>Наименование государственной программы (подпрограммы)</t>
  </si>
  <si>
    <t>доля выполнен-ных в полном объеме, %</t>
  </si>
  <si>
    <t>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</si>
  <si>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Комитет агропромышлен-ного комплекса Курской области</t>
  </si>
  <si>
    <t>Подпрограмма 3 "Охрана здоровья матери и ребенка"</t>
  </si>
  <si>
    <t>Подпрограмма 5 «Оказание паллиативной помощи, в том числе детям»</t>
  </si>
  <si>
    <t>Подпрограмма 7 «Экспертиза и контрольно-надзорные функции в сфере охраны здоровья»</t>
  </si>
  <si>
    <t>Подпрограмма 8 «Управление государственной программой  и обеспечение условий реализации»</t>
  </si>
  <si>
    <t>Подпрограмма 9 "Развитие скорой, в том числе скорой специализированной медицинской помощи, медицинской эвакуации, первичной медико-санитарной помощи в неотложной форме и специализированной медицинской помощи в экстренной форме"</t>
  </si>
  <si>
    <t xml:space="preserve"> -</t>
  </si>
  <si>
    <t>Подпрограмма 1  «Совершенствование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области»</t>
  </si>
  <si>
    <t>Подпрограмма 2 «Повышение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</si>
  <si>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местные     бюджеты</t>
  </si>
  <si>
    <t>Подпрограмма 4 «Развитие внешнеэкономической деятельности Курской области и межрегиональных связей с регионами Российской Федерации»</t>
  </si>
  <si>
    <t>ВЦП  «Создание мощностей по убою и глубокой переработке свиней в Курской области на 2015 - 2017 годы»</t>
  </si>
  <si>
    <t>Подпрограмма 1 «Охрана, защита и воспроизводство лесов»</t>
  </si>
  <si>
    <t>Подпрограмма 2 «Обеспечение реализации государственной программы»</t>
  </si>
  <si>
    <t>Подпрограмма 2 «Обеспечение реализации государственной политики Курской области в сфере печати и массовой информации»</t>
  </si>
  <si>
    <t>Эффективность  государственной программы Курской области высокая</t>
  </si>
  <si>
    <t>Управление по обеспечению деятельности мировых судей Курской области</t>
  </si>
  <si>
    <t>Эффективность  государственной программы Курской области средняя</t>
  </si>
  <si>
    <t>Подпрограмма 4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области»</t>
  </si>
  <si>
    <t>Фактические расходы (областной и федеральный бюджеты - кассовый расход)</t>
  </si>
  <si>
    <t xml:space="preserve">        в том числе:</t>
  </si>
  <si>
    <t>Подпрограмма 4 «Развитие медицинской реабилитации и санаторно-курортного лечения, в том числе детей»</t>
  </si>
  <si>
    <t>Подпрограмма 3 «Обеспечение реализации государственной программы Курской области "Содействие занятости населения в Курской области»</t>
  </si>
  <si>
    <t>Подпрограмма 5 "Организация и осуществление внутреннего государственного финансового контроля в финансово-бюджетной сфере и в сфере закупок"</t>
  </si>
  <si>
    <t xml:space="preserve">Подпрограмма 1  «Обеспечение эффективной информационной политики и развитие государственных средств массовой информации»
</t>
  </si>
  <si>
    <t>Подпрограмма 4 "Сопровождение молодых инвалидов при их трудоустройстве"</t>
  </si>
  <si>
    <t>Подпрограмма 2 «Подготовка спортивного резерва для спортивных сборных команд Курской области и Российской Федерации»</t>
  </si>
  <si>
    <t>Подпрограмма 2  «Реализация дополнительного образования и системы воспитания детей»</t>
  </si>
  <si>
    <t>Подпрограмма 4 "Ситуационный Центр Губернатора Курской области"</t>
  </si>
  <si>
    <t>"Профилактика правонарушений в Курской области"</t>
  </si>
  <si>
    <t>Подпрограмма 1 "Комплексные меры по профилактике правонарушений и обеспечению общественного порядка на территории Курской области"</t>
  </si>
  <si>
    <t>Подпрограмма 2 "Создание  условий для комплексной реабилитации и ресоциализации лиц, потребляющих наркотические средства и психотропные вещества в немедицинских целях"</t>
  </si>
  <si>
    <t>Подпрограмма 3  "Предупреждение  безнадзорности, беспризорности, правонарушений и антиобщественных действий несовершеннолетних"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</si>
  <si>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</si>
  <si>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Подпрограмма 1  «Организация хранения, комплектования и использования документов Архивного фонда Курской области и иных архивных документов»</t>
  </si>
  <si>
    <t>Подпрограмма 3 «Обеспечение реализации государственной программы Курской области «Воспроизводство и использование природных ресурсов, охрана окружающей среды в Курской области»</t>
  </si>
  <si>
    <t>Подпрограмма 6 «Кадровое обеспечение системы здравоохранения»</t>
  </si>
  <si>
    <t>Подпрограмма 2 "Обеспечение реализации государственной программы Курской области "Управление государственным имуществом Курской области"</t>
  </si>
  <si>
    <t>Подпрограмма 4  "Противодействие терроризму и экстремизму"</t>
  </si>
  <si>
    <t>Администрация Курской области</t>
  </si>
  <si>
    <t>Подпрограмма Б "Организация обязательного медицинского страхования граждан Курской области"</t>
  </si>
  <si>
    <t>Подпрограмма 4 «Организация деятельности в области обращения с отходами, в том числе с твердыми коммунальными отходами"</t>
  </si>
  <si>
    <t>Подпрограмма 4 "Реализация мероприятий по укреплению единства российской нации и этнокультурному развитию народов России в Курской области"</t>
  </si>
  <si>
    <t>Преду-смотрено</t>
  </si>
  <si>
    <t>Выпол-нено</t>
  </si>
  <si>
    <t>Подпрограмма 2  «Совершенствование оказания специализированной, включая высокотехнологичную, медицинской помощи»</t>
  </si>
  <si>
    <t xml:space="preserve">Подпрограмма 3 "Обеспечение условий реализации государственной программы" государственной программы Курской области "Развитие культуры в Курской области" </t>
  </si>
  <si>
    <t>Подпрограмма 5 «Развитие заготовительной и перерабатывающей деятельности в Курской области»</t>
  </si>
  <si>
    <t>Подпрограмма 4  «Обеспечение эпизоотического и ветеринарно-санитарного благополучия территории Курской области»</t>
  </si>
  <si>
    <t>Подпрограмма 3 «Развитие мелиорации земель сельскохозяйственного назначения Курской области»</t>
  </si>
  <si>
    <t>Подпрограмма 2 «Устойчивое развитие сельских территорий Курской области»</t>
  </si>
  <si>
    <t>Подпрограмма 1  «Развитие отраслей сельского хозяйства, пищевой и перерабатывающей промышленности Курской области»</t>
  </si>
  <si>
    <t>Подпрограмма 2 «Развитие предприятий промышленности строительных материалов и индустриального домостроения в Курской области»</t>
  </si>
  <si>
    <t>Комитет агропромышленного комплекса Курской области</t>
  </si>
  <si>
    <t>Подпрограмма 1  «Электронное правительство Курской области»</t>
  </si>
  <si>
    <t>Подпрограмма 4 «Экология и чистая вода в Курской области»</t>
  </si>
  <si>
    <t>Выполнение структурных элементов подпрограмм госпрограммы</t>
  </si>
  <si>
    <t>ВЦП   «Развитие государственной ветеринарной службы Курской области на 2020-2022 годы»</t>
  </si>
  <si>
    <t>«Развитие сельского хозяйства и регулирование рынков сельскохозяйственной продукции, сырья и продовольствия в Курской области»</t>
  </si>
  <si>
    <t>«Комплексное развитие сельских территорий Курской области»</t>
  </si>
  <si>
    <t>Подпрограмма 1 "Создание условий для обеспечения доступным и комфортным жильем сельского населения"</t>
  </si>
  <si>
    <t>Подпрограмма 2 "Развитие рынка труда (кадрового потенциала) на сельских территориях"</t>
  </si>
  <si>
    <t>Подпрограмма 3 «Формирование и совершенствование системы комплексной реабилитации и абилитации инвалидов, в том числе детей-инвалидов, в Курской области»</t>
  </si>
  <si>
    <t>Подпрограмма 5 "Информационная инфраструктура Курской области""</t>
  </si>
  <si>
    <t>Подпрограмма 6 "Реализация процессов цифровой трансформации"</t>
  </si>
  <si>
    <t xml:space="preserve">Приложение </t>
  </si>
  <si>
    <t>% выполнения (гр. 8/6)</t>
  </si>
  <si>
    <t>террит. фонд ОМС</t>
  </si>
  <si>
    <t>Объем финансирования государственной программы  (тыс. рублей)</t>
  </si>
  <si>
    <r>
      <t xml:space="preserve">«Создание новых мест в общеобразовательных организациях Курской области в соответствии с прогнозируемой потребностью и современными условиями обучения" </t>
    </r>
    <r>
      <rPr>
        <sz val="9"/>
        <color rgb="FF000000"/>
        <rFont val="Times New Roman"/>
        <family val="1"/>
        <charset val="204"/>
      </rPr>
      <t>(государственная программа подпрограмм не имеет)</t>
    </r>
  </si>
  <si>
    <t>Подпрограмма 6  «Обеспечение реализации государственной программы Курской области «Развитие сельского хозяйства и регулирование рынков сельскохозяйственной продукции, сырья и продовольствия в Курской области»</t>
  </si>
  <si>
    <t>Подпрограмма 3 "Создание и развитие инфраструктуры на сельских территориях"</t>
  </si>
  <si>
    <r>
      <t xml:space="preserve">«Формирование современной городской среды в Курской области»  </t>
    </r>
    <r>
      <rPr>
        <sz val="9"/>
        <color rgb="FF000000"/>
        <rFont val="Times New Roman"/>
        <family val="1"/>
        <charset val="204"/>
      </rPr>
      <t>(государственная программа подпрограмм не имеет)</t>
    </r>
  </si>
  <si>
    <t>Информация о реализации государственных программ Курской области в 2022 году</t>
  </si>
  <si>
    <t>Оценка эффективности государственных программ за 2022 год</t>
  </si>
  <si>
    <t>Министерство финансов и бюджетного контроля Курской области</t>
  </si>
  <si>
    <t>Министерство природных ресурсов Курской области</t>
  </si>
  <si>
    <t>Министерство экономического развития Курской области</t>
  </si>
  <si>
    <t>Министерство цифрового развития и связи Курской области</t>
  </si>
  <si>
    <t>Министерство промышленности, торговли и предпринима-тельства Курской области</t>
  </si>
  <si>
    <t>Министерство жилищно-коммунального хозяйства  и ТЭК Курской области</t>
  </si>
  <si>
    <t>Министерство строительства Курской области</t>
  </si>
  <si>
    <t>Министерство жилищно-коммунального хозяйства и ТЭК Курской области</t>
  </si>
  <si>
    <t>Министерство ЖКХ и ТЭК Курской области</t>
  </si>
  <si>
    <t>Министерство сельского хозяйства Курской области</t>
  </si>
  <si>
    <t>Подпрограмма 5 "Туризм"</t>
  </si>
  <si>
    <t>Министерство культуры Курской области</t>
  </si>
  <si>
    <t>Министерство внутренней и молодежной политики Курской области</t>
  </si>
  <si>
    <t xml:space="preserve">   -</t>
  </si>
  <si>
    <t>Министерство здравоохранения Курской области</t>
  </si>
  <si>
    <t>Министерство социального обеспечения, материнства и детства Курской области</t>
  </si>
  <si>
    <t>Министерство  здравоохранения Курской области</t>
  </si>
  <si>
    <t>Министерство образования и науки Курской области</t>
  </si>
  <si>
    <t>Министерство   физической культуры и спорта Курской области</t>
  </si>
  <si>
    <t>Министерство  цифрового развития и связи Курской области</t>
  </si>
  <si>
    <t>Министерство транспорта и автомобильных дорог Курской области</t>
  </si>
  <si>
    <t xml:space="preserve">Министерство имущества Курской области </t>
  </si>
  <si>
    <t>Интегральная оценка эффективности реализации Программы составила 152,0 %. Эффективность государственной программы Курской области достигнута</t>
  </si>
  <si>
    <r>
      <t xml:space="preserve">"Оказание содействия добровольному переселению в Курскую область соотечественников, проживающих за рубежом» </t>
    </r>
    <r>
      <rPr>
        <sz val="9"/>
        <color rgb="FF000000"/>
        <rFont val="Times New Roman"/>
        <family val="1"/>
        <charset val="204"/>
      </rPr>
      <t xml:space="preserve"> (государственная программа подпрограмм не имеет)</t>
    </r>
  </si>
  <si>
    <t>Фактически предусмотрено на реализацию госпрограммы (областной и федеральный бюджеты - по сводной бюджетной росписи на 31.12.2022)</t>
  </si>
  <si>
    <t xml:space="preserve"> +</t>
  </si>
  <si>
    <t>по собесу</t>
  </si>
  <si>
    <t>к данным комитета финансов</t>
  </si>
</sst>
</file>

<file path=xl/styles.xml><?xml version="1.0" encoding="utf-8"?>
<styleSheet xmlns="http://schemas.openxmlformats.org/spreadsheetml/2006/main">
  <numFmts count="8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,##0.000"/>
    <numFmt numFmtId="166" formatCode="0.0"/>
    <numFmt numFmtId="167" formatCode="_-* #,##0_р_._-;\-* #,##0_р_._-;_-* &quot;-&quot;??_р_._-;_-@_-"/>
    <numFmt numFmtId="168" formatCode="_-* #,##0.0_р_._-;\-* #,##0.0_р_._-;_-* &quot;-&quot;??_р_._-;_-@_-"/>
    <numFmt numFmtId="169" formatCode="0.000"/>
    <numFmt numFmtId="170" formatCode="#,##0.0"/>
  </numFmts>
  <fonts count="38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11"/>
      <color rgb="FF020C22"/>
      <name val="Arial"/>
      <family val="2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164" fontId="17" fillId="0" borderId="0" applyFont="0" applyFill="0" applyBorder="0" applyAlignment="0" applyProtection="0"/>
    <xf numFmtId="4" fontId="27" fillId="2" borderId="6">
      <alignment horizontal="right" vertical="top" shrinkToFit="1"/>
    </xf>
    <xf numFmtId="4" fontId="28" fillId="0" borderId="6">
      <alignment horizontal="right" vertical="top" shrinkToFit="1"/>
    </xf>
    <xf numFmtId="44" fontId="17" fillId="0" borderId="0" applyFont="0" applyFill="0" applyBorder="0" applyAlignment="0" applyProtection="0"/>
  </cellStyleXfs>
  <cellXfs count="228">
    <xf numFmtId="0" fontId="0" fillId="0" borderId="0" xfId="0"/>
    <xf numFmtId="164" fontId="1" fillId="0" borderId="1" xfId="1" applyFont="1" applyFill="1" applyBorder="1" applyAlignment="1">
      <alignment horizontal="center" vertical="center"/>
    </xf>
    <xf numFmtId="168" fontId="2" fillId="0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44" fontId="0" fillId="0" borderId="5" xfId="4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7" fillId="0" borderId="1" xfId="3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top" wrapText="1"/>
    </xf>
    <xf numFmtId="166" fontId="2" fillId="0" borderId="1" xfId="1" applyNumberFormat="1" applyFont="1" applyFill="1" applyBorder="1" applyAlignment="1">
      <alignment horizontal="center" vertical="top"/>
    </xf>
    <xf numFmtId="0" fontId="15" fillId="0" borderId="0" xfId="0" applyFont="1"/>
    <xf numFmtId="0" fontId="14" fillId="0" borderId="0" xfId="0" applyFont="1"/>
    <xf numFmtId="168" fontId="1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0" fillId="0" borderId="0" xfId="0" applyFont="1"/>
    <xf numFmtId="164" fontId="2" fillId="0" borderId="1" xfId="1" applyFont="1" applyFill="1" applyBorder="1" applyAlignment="1">
      <alignment horizontal="center" vertical="center"/>
    </xf>
    <xf numFmtId="168" fontId="2" fillId="0" borderId="1" xfId="1" applyNumberFormat="1" applyFont="1" applyFill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6" fillId="0" borderId="1" xfId="0" applyFont="1" applyBorder="1" applyAlignment="1">
      <alignment horizontal="center" vertical="center"/>
    </xf>
    <xf numFmtId="170" fontId="2" fillId="0" borderId="1" xfId="0" applyNumberFormat="1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2" fillId="0" borderId="5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166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1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top" wrapText="1"/>
    </xf>
    <xf numFmtId="166" fontId="16" fillId="0" borderId="1" xfId="0" applyNumberFormat="1" applyFont="1" applyBorder="1" applyAlignment="1">
      <alignment horizontal="center" vertical="top"/>
    </xf>
    <xf numFmtId="0" fontId="12" fillId="0" borderId="0" xfId="0" applyFont="1"/>
    <xf numFmtId="0" fontId="13" fillId="0" borderId="0" xfId="0" applyFont="1"/>
    <xf numFmtId="166" fontId="0" fillId="0" borderId="1" xfId="0" applyNumberFormat="1" applyBorder="1" applyAlignment="1">
      <alignment vertical="center"/>
    </xf>
    <xf numFmtId="167" fontId="1" fillId="0" borderId="1" xfId="1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0" fontId="9" fillId="0" borderId="0" xfId="0" applyFont="1"/>
    <xf numFmtId="169" fontId="2" fillId="0" borderId="1" xfId="0" applyNumberFormat="1" applyFont="1" applyBorder="1" applyAlignment="1">
      <alignment horizontal="center" vertical="center"/>
    </xf>
    <xf numFmtId="169" fontId="2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65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25" fillId="0" borderId="1" xfId="0" applyFont="1" applyBorder="1"/>
    <xf numFmtId="0" fontId="11" fillId="0" borderId="1" xfId="0" applyFont="1" applyBorder="1" applyAlignment="1">
      <alignment horizontal="left" vertical="top" wrapText="1"/>
    </xf>
    <xf numFmtId="9" fontId="14" fillId="0" borderId="1" xfId="0" applyNumberFormat="1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19" fillId="0" borderId="1" xfId="0" applyFont="1" applyBorder="1" applyAlignment="1">
      <alignment horizontal="left" vertical="top" wrapText="1"/>
    </xf>
    <xf numFmtId="0" fontId="33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165" fontId="34" fillId="0" borderId="0" xfId="0" applyNumberFormat="1" applyFont="1"/>
    <xf numFmtId="165" fontId="32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32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right"/>
    </xf>
    <xf numFmtId="165" fontId="3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0" fontId="36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0" borderId="5" xfId="0" applyNumberFormat="1" applyFont="1" applyBorder="1" applyAlignment="1">
      <alignment horizontal="center" vertical="top" wrapText="1"/>
    </xf>
    <xf numFmtId="166" fontId="2" fillId="0" borderId="3" xfId="0" applyNumberFormat="1" applyFont="1" applyBorder="1" applyAlignment="1">
      <alignment horizontal="center" vertical="top" wrapText="1"/>
    </xf>
    <xf numFmtId="166" fontId="2" fillId="0" borderId="5" xfId="0" applyNumberFormat="1" applyFont="1" applyBorder="1" applyAlignment="1">
      <alignment horizontal="center" vertical="top" wrapText="1"/>
    </xf>
    <xf numFmtId="44" fontId="7" fillId="0" borderId="3" xfId="4" applyFont="1" applyFill="1" applyBorder="1" applyAlignment="1">
      <alignment horizontal="center" vertical="center" wrapText="1"/>
    </xf>
    <xf numFmtId="44" fontId="7" fillId="0" borderId="10" xfId="4" applyFont="1" applyFill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2" fillId="0" borderId="5" xfId="0" applyFont="1" applyBorder="1" applyAlignment="1">
      <alignment horizontal="center" vertical="top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7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37" fillId="0" borderId="1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37" fillId="0" borderId="3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29" fillId="0" borderId="9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3" fillId="0" borderId="10" xfId="0" applyFont="1" applyBorder="1"/>
    <xf numFmtId="0" fontId="13" fillId="0" borderId="5" xfId="0" applyFont="1" applyBorder="1"/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1" fontId="23" fillId="0" borderId="1" xfId="0" applyNumberFormat="1" applyFont="1" applyBorder="1" applyAlignment="1">
      <alignment horizontal="center" vertical="center"/>
    </xf>
  </cellXfs>
  <cellStyles count="5">
    <cellStyle name="ex63" xfId="2"/>
    <cellStyle name="ex68" xfId="3"/>
    <cellStyle name="Денежный" xfId="4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573</xdr:row>
      <xdr:rowOff>0</xdr:rowOff>
    </xdr:from>
    <xdr:to>
      <xdr:col>1</xdr:col>
      <xdr:colOff>9525</xdr:colOff>
      <xdr:row>573</xdr:row>
      <xdr:rowOff>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525" y="118852950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551</xdr:row>
      <xdr:rowOff>0</xdr:rowOff>
    </xdr:from>
    <xdr:to>
      <xdr:col>1</xdr:col>
      <xdr:colOff>9525</xdr:colOff>
      <xdr:row>551</xdr:row>
      <xdr:rowOff>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9525" y="11189017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484</xdr:row>
      <xdr:rowOff>0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 flipH="1">
          <a:off x="0" y="981551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461</xdr:row>
      <xdr:rowOff>542925</xdr:rowOff>
    </xdr:from>
    <xdr:to>
      <xdr:col>0</xdr:col>
      <xdr:colOff>314325</xdr:colOff>
      <xdr:row>461</xdr:row>
      <xdr:rowOff>542925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>
        <a:xfrm>
          <a:off x="9525" y="912590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409</xdr:row>
      <xdr:rowOff>476250</xdr:rowOff>
    </xdr:from>
    <xdr:to>
      <xdr:col>1</xdr:col>
      <xdr:colOff>9525</xdr:colOff>
      <xdr:row>410</xdr:row>
      <xdr:rowOff>0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>
        <a:xfrm>
          <a:off x="9525" y="84305775"/>
          <a:ext cx="3238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375</xdr:row>
      <xdr:rowOff>9525</xdr:rowOff>
    </xdr:from>
    <xdr:to>
      <xdr:col>1</xdr:col>
      <xdr:colOff>9525</xdr:colOff>
      <xdr:row>376</xdr:row>
      <xdr:rowOff>0</xdr:rowOff>
    </xdr:to>
    <xdr:cxnSp macro="">
      <xdr:nvCxnSpPr>
        <xdr:cNvPr id="19" name="Прямая соединительная линия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>
        <a:xfrm>
          <a:off x="19050" y="77409675"/>
          <a:ext cx="3143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343</xdr:row>
      <xdr:rowOff>0</xdr:rowOff>
    </xdr:from>
    <xdr:to>
      <xdr:col>1</xdr:col>
      <xdr:colOff>0</xdr:colOff>
      <xdr:row>343</xdr:row>
      <xdr:rowOff>9525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>
        <a:xfrm>
          <a:off x="0" y="70551675"/>
          <a:ext cx="3238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</xdr:row>
      <xdr:rowOff>371475</xdr:rowOff>
    </xdr:from>
    <xdr:to>
      <xdr:col>1</xdr:col>
      <xdr:colOff>9525</xdr:colOff>
      <xdr:row>221</xdr:row>
      <xdr:rowOff>0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>
        <a:xfrm>
          <a:off x="0" y="49872900"/>
          <a:ext cx="3333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123</xdr:row>
      <xdr:rowOff>0</xdr:rowOff>
    </xdr:from>
    <xdr:to>
      <xdr:col>1</xdr:col>
      <xdr:colOff>0</xdr:colOff>
      <xdr:row>123</xdr:row>
      <xdr:rowOff>0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>
        <a:xfrm>
          <a:off x="19050" y="2924175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98</xdr:row>
      <xdr:rowOff>0</xdr:rowOff>
    </xdr:from>
    <xdr:to>
      <xdr:col>1</xdr:col>
      <xdr:colOff>0</xdr:colOff>
      <xdr:row>99</xdr:row>
      <xdr:rowOff>1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>
          <a:off x="9525" y="22298025"/>
          <a:ext cx="314325" cy="190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</xdr:row>
      <xdr:rowOff>9525</xdr:rowOff>
    </xdr:from>
    <xdr:to>
      <xdr:col>0</xdr:col>
      <xdr:colOff>314325</xdr:colOff>
      <xdr:row>70</xdr:row>
      <xdr:rowOff>0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>
          <a:off x="0" y="15516225"/>
          <a:ext cx="31432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314325</xdr:colOff>
      <xdr:row>34</xdr:row>
      <xdr:rowOff>0</xdr:rowOff>
    </xdr:to>
    <xdr:cxnSp macro="">
      <xdr:nvCxnSpPr>
        <xdr:cNvPr id="38" name="Прямая соединительная линия 37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>
          <a:off x="0" y="8686800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23"/>
  <sheetViews>
    <sheetView tabSelected="1" topLeftCell="A564" zoomScale="140" zoomScaleNormal="140" workbookViewId="0">
      <selection activeCell="L549" sqref="L549"/>
    </sheetView>
  </sheetViews>
  <sheetFormatPr defaultRowHeight="15"/>
  <cols>
    <col min="1" max="1" width="4.85546875" customWidth="1"/>
    <col min="2" max="2" width="27.140625" style="132" customWidth="1"/>
    <col min="3" max="3" width="15.140625" style="133" customWidth="1"/>
    <col min="4" max="4" width="14.140625" customWidth="1"/>
    <col min="5" max="5" width="14.85546875" customWidth="1"/>
    <col min="6" max="6" width="16.42578125" customWidth="1"/>
    <col min="7" max="7" width="11.42578125" hidden="1" customWidth="1"/>
    <col min="8" max="8" width="13.28515625" customWidth="1"/>
    <col min="9" max="9" width="8.85546875" customWidth="1"/>
    <col min="10" max="10" width="7.85546875" customWidth="1"/>
    <col min="11" max="11" width="8.7109375" customWidth="1"/>
    <col min="12" max="12" width="8.140625" customWidth="1"/>
    <col min="13" max="13" width="6.85546875" customWidth="1"/>
    <col min="14" max="14" width="5.85546875" customWidth="1"/>
    <col min="15" max="15" width="6.5703125" customWidth="1"/>
    <col min="16" max="16" width="6.140625" customWidth="1"/>
    <col min="17" max="17" width="14.140625" customWidth="1"/>
  </cols>
  <sheetData>
    <row r="1" spans="1:18" ht="15.75">
      <c r="A1" s="136" t="s">
        <v>176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8" ht="23.25" customHeight="1">
      <c r="A2" s="206" t="s">
        <v>184</v>
      </c>
      <c r="B2" s="206"/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</row>
    <row r="3" spans="1:18" ht="12" customHeight="1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45" customHeight="1">
      <c r="A4" s="172" t="s">
        <v>1</v>
      </c>
      <c r="B4" s="196" t="s">
        <v>108</v>
      </c>
      <c r="C4" s="172" t="s">
        <v>0</v>
      </c>
      <c r="D4" s="208" t="s">
        <v>91</v>
      </c>
      <c r="E4" s="207" t="s">
        <v>179</v>
      </c>
      <c r="F4" s="207"/>
      <c r="G4" s="207"/>
      <c r="H4" s="207"/>
      <c r="I4" s="207"/>
      <c r="J4" s="207" t="s">
        <v>3</v>
      </c>
      <c r="K4" s="207"/>
      <c r="L4" s="207"/>
      <c r="M4" s="207" t="s">
        <v>167</v>
      </c>
      <c r="N4" s="207"/>
      <c r="O4" s="207" t="s">
        <v>5</v>
      </c>
      <c r="P4" s="207"/>
      <c r="Q4" s="172" t="s">
        <v>185</v>
      </c>
      <c r="R4" s="9"/>
    </row>
    <row r="5" spans="1:18" ht="90.75" customHeight="1">
      <c r="A5" s="172"/>
      <c r="B5" s="196"/>
      <c r="C5" s="172"/>
      <c r="D5" s="209"/>
      <c r="E5" s="7" t="s">
        <v>2</v>
      </c>
      <c r="F5" s="7" t="s">
        <v>210</v>
      </c>
      <c r="G5" s="7" t="s">
        <v>90</v>
      </c>
      <c r="H5" s="7" t="s">
        <v>130</v>
      </c>
      <c r="I5" s="7" t="s">
        <v>177</v>
      </c>
      <c r="J5" s="7" t="s">
        <v>154</v>
      </c>
      <c r="K5" s="7" t="s">
        <v>4</v>
      </c>
      <c r="L5" s="7" t="s">
        <v>109</v>
      </c>
      <c r="M5" s="10" t="s">
        <v>154</v>
      </c>
      <c r="N5" s="10" t="s">
        <v>155</v>
      </c>
      <c r="O5" s="10" t="s">
        <v>154</v>
      </c>
      <c r="P5" s="10" t="s">
        <v>155</v>
      </c>
      <c r="Q5" s="172"/>
      <c r="R5" s="9"/>
    </row>
    <row r="6" spans="1:18" hidden="1">
      <c r="A6" s="11">
        <v>1</v>
      </c>
      <c r="B6" s="12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</row>
    <row r="7" spans="1:18" ht="14.25" customHeight="1">
      <c r="A7" s="170">
        <v>1</v>
      </c>
      <c r="B7" s="181" t="s">
        <v>6</v>
      </c>
      <c r="C7" s="173" t="s">
        <v>200</v>
      </c>
      <c r="D7" s="15" t="s">
        <v>92</v>
      </c>
      <c r="E7" s="16">
        <f>SUM(E8:E10)</f>
        <v>34433853.086000003</v>
      </c>
      <c r="F7" s="16">
        <f t="shared" ref="F7:H7" si="0">SUM(F8:F10)</f>
        <v>34436346.412</v>
      </c>
      <c r="G7" s="16">
        <f t="shared" si="0"/>
        <v>2493.3260000003502</v>
      </c>
      <c r="H7" s="16">
        <f t="shared" si="0"/>
        <v>34073943.810999997</v>
      </c>
      <c r="I7" s="17">
        <f>ROUND(H7/F7 *100,3)</f>
        <v>98.947999999999993</v>
      </c>
      <c r="J7" s="18">
        <v>153</v>
      </c>
      <c r="K7" s="18">
        <v>125</v>
      </c>
      <c r="L7" s="19">
        <f t="shared" ref="L7:L51" si="1">K7*100/J7</f>
        <v>81.699346405228752</v>
      </c>
      <c r="M7" s="18">
        <v>46</v>
      </c>
      <c r="N7" s="18">
        <v>45</v>
      </c>
      <c r="O7" s="18">
        <v>143</v>
      </c>
      <c r="P7" s="18">
        <v>142</v>
      </c>
      <c r="Q7" s="175" t="s">
        <v>126</v>
      </c>
    </row>
    <row r="8" spans="1:18" ht="22.5">
      <c r="A8" s="170"/>
      <c r="B8" s="181"/>
      <c r="C8" s="173"/>
      <c r="D8" s="20" t="s">
        <v>94</v>
      </c>
      <c r="E8" s="21">
        <f t="shared" ref="E8:F10" si="2">E12+E20+E16+E24+E28+E32+E36+E40+E44+E48</f>
        <v>4199086.4000000004</v>
      </c>
      <c r="F8" s="21">
        <f t="shared" si="2"/>
        <v>4235018.2</v>
      </c>
      <c r="G8" s="21">
        <f t="shared" ref="G8:G10" si="3">F8-E8</f>
        <v>35931.799999999814</v>
      </c>
      <c r="H8" s="21">
        <f>H12+H20+H16+H24+H28+H32+H36+H40+H44+H48</f>
        <v>4169955.3819999998</v>
      </c>
      <c r="I8" s="22">
        <f t="shared" ref="I8:I71" si="4">ROUND(H8/F8 *100,3)</f>
        <v>98.463999999999999</v>
      </c>
      <c r="J8" s="23">
        <v>17</v>
      </c>
      <c r="K8" s="24">
        <v>12</v>
      </c>
      <c r="L8" s="24"/>
      <c r="M8" s="24"/>
      <c r="N8" s="24"/>
      <c r="O8" s="24"/>
      <c r="P8" s="24"/>
      <c r="Q8" s="176"/>
    </row>
    <row r="9" spans="1:18">
      <c r="A9" s="170"/>
      <c r="B9" s="181"/>
      <c r="C9" s="173"/>
      <c r="D9" s="20" t="s">
        <v>93</v>
      </c>
      <c r="E9" s="21">
        <f t="shared" si="2"/>
        <v>13655468.686000001</v>
      </c>
      <c r="F9" s="21">
        <f t="shared" si="2"/>
        <v>13622602.712000001</v>
      </c>
      <c r="G9" s="21">
        <f t="shared" si="3"/>
        <v>-32865.973999999464</v>
      </c>
      <c r="H9" s="21">
        <f>H13+H21+H17+H25+H29+H33+H37+H41+H45+H49</f>
        <v>13446471.745999999</v>
      </c>
      <c r="I9" s="22">
        <f t="shared" si="4"/>
        <v>98.706999999999994</v>
      </c>
      <c r="J9" s="24"/>
      <c r="K9" s="24"/>
      <c r="L9" s="24"/>
      <c r="M9" s="24"/>
      <c r="N9" s="24"/>
      <c r="O9" s="24"/>
      <c r="P9" s="24"/>
      <c r="Q9" s="176"/>
    </row>
    <row r="10" spans="1:18" ht="13.5" customHeight="1">
      <c r="A10" s="170"/>
      <c r="B10" s="181"/>
      <c r="C10" s="173"/>
      <c r="D10" s="20" t="s">
        <v>178</v>
      </c>
      <c r="E10" s="21">
        <f t="shared" si="2"/>
        <v>16579298</v>
      </c>
      <c r="F10" s="21">
        <f t="shared" si="2"/>
        <v>16578725.5</v>
      </c>
      <c r="G10" s="21">
        <f t="shared" si="3"/>
        <v>-572.5</v>
      </c>
      <c r="H10" s="21">
        <f>H14+H22+H18+H26+H30+H34+H38+H42+H46+H50</f>
        <v>16457516.683</v>
      </c>
      <c r="I10" s="22">
        <f t="shared" si="4"/>
        <v>99.269000000000005</v>
      </c>
      <c r="J10" s="24"/>
      <c r="K10" s="24"/>
      <c r="L10" s="24"/>
      <c r="M10" s="24"/>
      <c r="N10" s="24"/>
      <c r="O10" s="24"/>
      <c r="P10" s="24"/>
      <c r="Q10" s="177"/>
    </row>
    <row r="11" spans="1:18" ht="14.25" customHeight="1">
      <c r="A11" s="170"/>
      <c r="B11" s="196" t="s">
        <v>7</v>
      </c>
      <c r="C11" s="174" t="s">
        <v>200</v>
      </c>
      <c r="D11" s="20" t="s">
        <v>92</v>
      </c>
      <c r="E11" s="21">
        <f>SUM(E12:E14)</f>
        <v>4610877.9479999999</v>
      </c>
      <c r="F11" s="21">
        <f>SUM(F12:F14)</f>
        <v>4631183.9960000003</v>
      </c>
      <c r="G11" s="21">
        <f>SUM(G12:G14)</f>
        <v>20306.048000000184</v>
      </c>
      <c r="H11" s="21">
        <f>SUM(H12:H14)</f>
        <v>4590868.5630000001</v>
      </c>
      <c r="I11" s="22">
        <f t="shared" si="4"/>
        <v>99.129000000000005</v>
      </c>
      <c r="J11" s="24">
        <v>42</v>
      </c>
      <c r="K11" s="24">
        <v>38</v>
      </c>
      <c r="L11" s="26">
        <f t="shared" si="1"/>
        <v>90.476190476190482</v>
      </c>
      <c r="M11" s="24">
        <v>8</v>
      </c>
      <c r="N11" s="24">
        <v>8</v>
      </c>
      <c r="O11" s="24">
        <v>32</v>
      </c>
      <c r="P11" s="24">
        <v>32</v>
      </c>
      <c r="Q11" s="27" t="s">
        <v>83</v>
      </c>
    </row>
    <row r="12" spans="1:18" ht="24" customHeight="1">
      <c r="A12" s="170"/>
      <c r="B12" s="196"/>
      <c r="C12" s="174"/>
      <c r="D12" s="20" t="s">
        <v>94</v>
      </c>
      <c r="E12" s="21">
        <v>1714275</v>
      </c>
      <c r="F12" s="21">
        <v>1728446.8</v>
      </c>
      <c r="G12" s="21">
        <f t="shared" ref="G12:G50" si="5">F12-E12</f>
        <v>14171.800000000047</v>
      </c>
      <c r="H12" s="21">
        <v>1689782.55</v>
      </c>
      <c r="I12" s="22">
        <f t="shared" si="4"/>
        <v>97.763000000000005</v>
      </c>
      <c r="J12" s="24"/>
      <c r="K12" s="24"/>
      <c r="L12" s="24"/>
      <c r="M12" s="24"/>
      <c r="N12" s="24"/>
      <c r="O12" s="24"/>
      <c r="P12" s="24"/>
      <c r="Q12" s="27"/>
    </row>
    <row r="13" spans="1:18" ht="15.75" customHeight="1">
      <c r="A13" s="170"/>
      <c r="B13" s="196"/>
      <c r="C13" s="174"/>
      <c r="D13" s="20" t="s">
        <v>93</v>
      </c>
      <c r="E13" s="21">
        <v>2896602.9479999999</v>
      </c>
      <c r="F13" s="28">
        <v>2902737.196</v>
      </c>
      <c r="G13" s="21">
        <f t="shared" si="5"/>
        <v>6134.2480000001378</v>
      </c>
      <c r="H13" s="21">
        <v>2901086.0129999998</v>
      </c>
      <c r="I13" s="22">
        <f t="shared" si="4"/>
        <v>99.942999999999998</v>
      </c>
      <c r="J13" s="24"/>
      <c r="K13" s="24"/>
      <c r="L13" s="24"/>
      <c r="M13" s="24"/>
      <c r="N13" s="24"/>
      <c r="O13" s="24"/>
      <c r="P13" s="24"/>
      <c r="Q13" s="27"/>
    </row>
    <row r="14" spans="1:18" ht="15.75" customHeight="1">
      <c r="A14" s="170"/>
      <c r="B14" s="196"/>
      <c r="C14" s="174"/>
      <c r="D14" s="20" t="s">
        <v>178</v>
      </c>
      <c r="E14" s="21">
        <v>0</v>
      </c>
      <c r="F14" s="21">
        <v>0</v>
      </c>
      <c r="G14" s="21">
        <f t="shared" si="5"/>
        <v>0</v>
      </c>
      <c r="H14" s="21">
        <v>0</v>
      </c>
      <c r="I14" s="22" t="s">
        <v>117</v>
      </c>
      <c r="J14" s="24"/>
      <c r="K14" s="24"/>
      <c r="L14" s="24"/>
      <c r="M14" s="24"/>
      <c r="N14" s="24"/>
      <c r="O14" s="24"/>
      <c r="P14" s="24"/>
      <c r="Q14" s="27"/>
    </row>
    <row r="15" spans="1:18" ht="13.5" customHeight="1">
      <c r="A15" s="170"/>
      <c r="B15" s="196" t="s">
        <v>156</v>
      </c>
      <c r="C15" s="174" t="s">
        <v>200</v>
      </c>
      <c r="D15" s="20" t="s">
        <v>92</v>
      </c>
      <c r="E15" s="21">
        <f>SUM(E16:E18)</f>
        <v>4120129.4669999997</v>
      </c>
      <c r="F15" s="21">
        <f>SUM(F16:F18)</f>
        <v>4064780.58</v>
      </c>
      <c r="G15" s="21">
        <f>SUM(G16:G18)</f>
        <v>-55348.886999999639</v>
      </c>
      <c r="H15" s="21">
        <f>SUM(H16:H18)</f>
        <v>3901235.156</v>
      </c>
      <c r="I15" s="22">
        <f t="shared" si="4"/>
        <v>95.977000000000004</v>
      </c>
      <c r="J15" s="24">
        <v>23</v>
      </c>
      <c r="K15" s="24">
        <v>19</v>
      </c>
      <c r="L15" s="26">
        <f t="shared" si="1"/>
        <v>82.608695652173907</v>
      </c>
      <c r="M15" s="24">
        <v>9</v>
      </c>
      <c r="N15" s="24">
        <v>9</v>
      </c>
      <c r="O15" s="24">
        <v>34</v>
      </c>
      <c r="P15" s="24">
        <v>34</v>
      </c>
      <c r="Q15" s="27" t="s">
        <v>83</v>
      </c>
    </row>
    <row r="16" spans="1:18" ht="27" customHeight="1">
      <c r="A16" s="170"/>
      <c r="B16" s="196"/>
      <c r="C16" s="174"/>
      <c r="D16" s="20" t="s">
        <v>94</v>
      </c>
      <c r="E16" s="21">
        <v>351599.9</v>
      </c>
      <c r="F16" s="21">
        <v>351599.9</v>
      </c>
      <c r="G16" s="21">
        <f t="shared" si="5"/>
        <v>0</v>
      </c>
      <c r="H16" s="21">
        <v>351599.9</v>
      </c>
      <c r="I16" s="22">
        <f t="shared" si="4"/>
        <v>100</v>
      </c>
      <c r="J16" s="24"/>
      <c r="K16" s="24"/>
      <c r="L16" s="24"/>
      <c r="M16" s="24"/>
      <c r="N16" s="24"/>
      <c r="O16" s="24"/>
      <c r="P16" s="24"/>
      <c r="Q16" s="27"/>
    </row>
    <row r="17" spans="1:17" ht="14.25" customHeight="1">
      <c r="A17" s="170"/>
      <c r="B17" s="196"/>
      <c r="C17" s="174"/>
      <c r="D17" s="20" t="s">
        <v>93</v>
      </c>
      <c r="E17" s="21">
        <v>3768529.5669999998</v>
      </c>
      <c r="F17" s="28">
        <v>3713180.68</v>
      </c>
      <c r="G17" s="21">
        <f t="shared" si="5"/>
        <v>-55348.886999999639</v>
      </c>
      <c r="H17" s="21">
        <v>3549635.2560000001</v>
      </c>
      <c r="I17" s="22">
        <f t="shared" si="4"/>
        <v>95.596000000000004</v>
      </c>
      <c r="J17" s="24"/>
      <c r="K17" s="24"/>
      <c r="L17" s="24"/>
      <c r="M17" s="24"/>
      <c r="N17" s="24"/>
      <c r="O17" s="24"/>
      <c r="P17" s="24"/>
      <c r="Q17" s="27"/>
    </row>
    <row r="18" spans="1:17" ht="16.5" customHeight="1">
      <c r="A18" s="170"/>
      <c r="B18" s="196"/>
      <c r="C18" s="174"/>
      <c r="D18" s="20" t="s">
        <v>178</v>
      </c>
      <c r="E18" s="21">
        <v>0</v>
      </c>
      <c r="F18" s="21">
        <v>0</v>
      </c>
      <c r="G18" s="21">
        <f t="shared" si="5"/>
        <v>0</v>
      </c>
      <c r="H18" s="21">
        <v>0</v>
      </c>
      <c r="I18" s="22" t="s">
        <v>117</v>
      </c>
      <c r="J18" s="24"/>
      <c r="K18" s="24"/>
      <c r="L18" s="24"/>
      <c r="M18" s="24"/>
      <c r="N18" s="24"/>
      <c r="O18" s="24"/>
      <c r="P18" s="24"/>
      <c r="Q18" s="27"/>
    </row>
    <row r="19" spans="1:17" ht="11.25" customHeight="1">
      <c r="A19" s="170"/>
      <c r="B19" s="196" t="s">
        <v>112</v>
      </c>
      <c r="C19" s="174" t="s">
        <v>200</v>
      </c>
      <c r="D19" s="20" t="s">
        <v>92</v>
      </c>
      <c r="E19" s="21">
        <f>SUM(E20:E22)</f>
        <v>1994805.7080000001</v>
      </c>
      <c r="F19" s="21">
        <f>SUM(F20:F22)</f>
        <v>1999221.105</v>
      </c>
      <c r="G19" s="21">
        <f t="shared" si="5"/>
        <v>4415.3969999998808</v>
      </c>
      <c r="H19" s="21">
        <f>SUM(H20:H22)</f>
        <v>1993037.682</v>
      </c>
      <c r="I19" s="22">
        <f t="shared" si="4"/>
        <v>99.691000000000003</v>
      </c>
      <c r="J19" s="24">
        <v>25</v>
      </c>
      <c r="K19" s="24">
        <v>25</v>
      </c>
      <c r="L19" s="29">
        <f t="shared" si="1"/>
        <v>100</v>
      </c>
      <c r="M19" s="24">
        <v>7</v>
      </c>
      <c r="N19" s="24">
        <v>7</v>
      </c>
      <c r="O19" s="24">
        <v>17</v>
      </c>
      <c r="P19" s="24">
        <v>17</v>
      </c>
      <c r="Q19" s="27" t="s">
        <v>83</v>
      </c>
    </row>
    <row r="20" spans="1:17" ht="23.25" customHeight="1">
      <c r="A20" s="170"/>
      <c r="B20" s="196"/>
      <c r="C20" s="174"/>
      <c r="D20" s="20" t="s">
        <v>94</v>
      </c>
      <c r="E20" s="21">
        <v>1453463</v>
      </c>
      <c r="F20" s="21">
        <v>1453463</v>
      </c>
      <c r="G20" s="21">
        <f t="shared" si="5"/>
        <v>0</v>
      </c>
      <c r="H20" s="21">
        <v>1453463</v>
      </c>
      <c r="I20" s="22">
        <f t="shared" si="4"/>
        <v>100</v>
      </c>
      <c r="J20" s="24"/>
      <c r="K20" s="24"/>
      <c r="L20" s="24"/>
      <c r="M20" s="24"/>
      <c r="N20" s="24"/>
      <c r="O20" s="24"/>
      <c r="P20" s="24"/>
      <c r="Q20" s="27"/>
    </row>
    <row r="21" spans="1:17" ht="12" customHeight="1">
      <c r="A21" s="170"/>
      <c r="B21" s="196"/>
      <c r="C21" s="174"/>
      <c r="D21" s="20" t="s">
        <v>93</v>
      </c>
      <c r="E21" s="21">
        <v>541342.70799999998</v>
      </c>
      <c r="F21" s="28">
        <v>545758.10499999998</v>
      </c>
      <c r="G21" s="21">
        <f t="shared" si="5"/>
        <v>4415.3969999999972</v>
      </c>
      <c r="H21" s="21">
        <v>539574.68200000003</v>
      </c>
      <c r="I21" s="22">
        <f t="shared" si="4"/>
        <v>98.867000000000004</v>
      </c>
      <c r="J21" s="24"/>
      <c r="K21" s="24"/>
      <c r="L21" s="24"/>
      <c r="M21" s="24"/>
      <c r="N21" s="24"/>
      <c r="O21" s="24"/>
      <c r="P21" s="24"/>
      <c r="Q21" s="27"/>
    </row>
    <row r="22" spans="1:17" ht="24" customHeight="1">
      <c r="A22" s="170"/>
      <c r="B22" s="196"/>
      <c r="C22" s="174"/>
      <c r="D22" s="20" t="s">
        <v>178</v>
      </c>
      <c r="E22" s="21">
        <v>0</v>
      </c>
      <c r="F22" s="21">
        <v>0</v>
      </c>
      <c r="G22" s="21">
        <f t="shared" si="5"/>
        <v>0</v>
      </c>
      <c r="H22" s="21">
        <v>0</v>
      </c>
      <c r="I22" s="22" t="s">
        <v>117</v>
      </c>
      <c r="J22" s="24"/>
      <c r="K22" s="24"/>
      <c r="L22" s="24"/>
      <c r="M22" s="24"/>
      <c r="N22" s="24"/>
      <c r="O22" s="24"/>
      <c r="P22" s="24"/>
      <c r="Q22" s="27"/>
    </row>
    <row r="23" spans="1:17" ht="14.25" customHeight="1">
      <c r="A23" s="170"/>
      <c r="B23" s="196" t="s">
        <v>132</v>
      </c>
      <c r="C23" s="174" t="s">
        <v>200</v>
      </c>
      <c r="D23" s="20" t="s">
        <v>92</v>
      </c>
      <c r="E23" s="21">
        <f>SUM(E24:E26)</f>
        <v>53079.311000000002</v>
      </c>
      <c r="F23" s="21">
        <f>SUM(F24:F26)</f>
        <v>53079.311000000002</v>
      </c>
      <c r="G23" s="21">
        <f t="shared" si="5"/>
        <v>0</v>
      </c>
      <c r="H23" s="21">
        <f>SUM(H24:H26)</f>
        <v>53079.311000000002</v>
      </c>
      <c r="I23" s="22">
        <f t="shared" si="4"/>
        <v>100</v>
      </c>
      <c r="J23" s="24">
        <v>5</v>
      </c>
      <c r="K23" s="24">
        <v>4</v>
      </c>
      <c r="L23" s="24">
        <f t="shared" si="1"/>
        <v>80</v>
      </c>
      <c r="M23" s="24">
        <v>1</v>
      </c>
      <c r="N23" s="24">
        <v>1</v>
      </c>
      <c r="O23" s="24">
        <v>1</v>
      </c>
      <c r="P23" s="24">
        <v>1</v>
      </c>
      <c r="Q23" s="27" t="s">
        <v>83</v>
      </c>
    </row>
    <row r="24" spans="1:17" ht="24.75" customHeight="1">
      <c r="A24" s="170"/>
      <c r="B24" s="196"/>
      <c r="C24" s="174"/>
      <c r="D24" s="20" t="s">
        <v>94</v>
      </c>
      <c r="E24" s="21">
        <v>46179</v>
      </c>
      <c r="F24" s="21">
        <v>46179</v>
      </c>
      <c r="G24" s="21">
        <f t="shared" si="5"/>
        <v>0</v>
      </c>
      <c r="H24" s="21">
        <v>46179</v>
      </c>
      <c r="I24" s="22">
        <f t="shared" si="4"/>
        <v>100</v>
      </c>
      <c r="J24" s="24"/>
      <c r="K24" s="24"/>
      <c r="L24" s="24"/>
      <c r="M24" s="24"/>
      <c r="N24" s="24"/>
      <c r="O24" s="24"/>
      <c r="P24" s="24"/>
      <c r="Q24" s="27"/>
    </row>
    <row r="25" spans="1:17" ht="15.75" customHeight="1">
      <c r="A25" s="170"/>
      <c r="B25" s="196"/>
      <c r="C25" s="174"/>
      <c r="D25" s="20" t="s">
        <v>93</v>
      </c>
      <c r="E25" s="21">
        <v>6900.3109999999997</v>
      </c>
      <c r="F25" s="28">
        <v>6900.3109999999997</v>
      </c>
      <c r="G25" s="21">
        <f t="shared" si="5"/>
        <v>0</v>
      </c>
      <c r="H25" s="21">
        <v>6900.3109999999997</v>
      </c>
      <c r="I25" s="22">
        <f t="shared" si="4"/>
        <v>100</v>
      </c>
      <c r="J25" s="24"/>
      <c r="K25" s="24"/>
      <c r="L25" s="24"/>
      <c r="M25" s="24"/>
      <c r="N25" s="24"/>
      <c r="O25" s="24"/>
      <c r="P25" s="24"/>
      <c r="Q25" s="27"/>
    </row>
    <row r="26" spans="1:17" ht="22.5" customHeight="1">
      <c r="A26" s="170"/>
      <c r="B26" s="196"/>
      <c r="C26" s="174"/>
      <c r="D26" s="20" t="s">
        <v>178</v>
      </c>
      <c r="E26" s="21">
        <v>0</v>
      </c>
      <c r="F26" s="21">
        <v>0</v>
      </c>
      <c r="G26" s="21">
        <f t="shared" si="5"/>
        <v>0</v>
      </c>
      <c r="H26" s="21">
        <v>0</v>
      </c>
      <c r="I26" s="22" t="s">
        <v>117</v>
      </c>
      <c r="J26" s="24"/>
      <c r="K26" s="24"/>
      <c r="L26" s="24"/>
      <c r="M26" s="24"/>
      <c r="N26" s="24"/>
      <c r="O26" s="24"/>
      <c r="P26" s="24"/>
      <c r="Q26" s="27"/>
    </row>
    <row r="27" spans="1:17" ht="13.5" customHeight="1">
      <c r="A27" s="170"/>
      <c r="B27" s="196" t="s">
        <v>113</v>
      </c>
      <c r="C27" s="174" t="s">
        <v>200</v>
      </c>
      <c r="D27" s="20" t="s">
        <v>92</v>
      </c>
      <c r="E27" s="21">
        <f>SUM(E28:E30)</f>
        <v>228992.84099999999</v>
      </c>
      <c r="F27" s="21">
        <f>SUM(F28:F30)</f>
        <v>228866.53399999999</v>
      </c>
      <c r="G27" s="21">
        <f t="shared" si="5"/>
        <v>-126.3070000000007</v>
      </c>
      <c r="H27" s="21">
        <f>SUM(H28:H30)</f>
        <v>227436.09299999999</v>
      </c>
      <c r="I27" s="22">
        <f t="shared" si="4"/>
        <v>99.375</v>
      </c>
      <c r="J27" s="24">
        <v>3</v>
      </c>
      <c r="K27" s="24">
        <v>2</v>
      </c>
      <c r="L27" s="26">
        <f t="shared" si="1"/>
        <v>66.666666666666671</v>
      </c>
      <c r="M27" s="24">
        <v>2</v>
      </c>
      <c r="N27" s="24">
        <v>2</v>
      </c>
      <c r="O27" s="24">
        <v>8</v>
      </c>
      <c r="P27" s="24">
        <v>8</v>
      </c>
      <c r="Q27" s="27" t="s">
        <v>83</v>
      </c>
    </row>
    <row r="28" spans="1:17" ht="22.5">
      <c r="A28" s="170"/>
      <c r="B28" s="196"/>
      <c r="C28" s="174"/>
      <c r="D28" s="20" t="s">
        <v>94</v>
      </c>
      <c r="E28" s="21">
        <v>30908.103999999999</v>
      </c>
      <c r="F28" s="21">
        <v>30908.103999999999</v>
      </c>
      <c r="G28" s="21">
        <f t="shared" si="5"/>
        <v>0</v>
      </c>
      <c r="H28" s="21">
        <v>30908.103999999999</v>
      </c>
      <c r="I28" s="22">
        <f t="shared" si="4"/>
        <v>100</v>
      </c>
      <c r="J28" s="24"/>
      <c r="K28" s="24"/>
      <c r="L28" s="24"/>
      <c r="M28" s="24"/>
      <c r="N28" s="24"/>
      <c r="O28" s="24"/>
      <c r="P28" s="24"/>
      <c r="Q28" s="27"/>
    </row>
    <row r="29" spans="1:17" ht="15.75" customHeight="1">
      <c r="A29" s="170"/>
      <c r="B29" s="196"/>
      <c r="C29" s="174"/>
      <c r="D29" s="20" t="s">
        <v>93</v>
      </c>
      <c r="E29" s="21">
        <v>198084.73699999999</v>
      </c>
      <c r="F29" s="21">
        <v>197958.43</v>
      </c>
      <c r="G29" s="21">
        <f t="shared" si="5"/>
        <v>-126.3070000000007</v>
      </c>
      <c r="H29" s="21">
        <v>196527.989</v>
      </c>
      <c r="I29" s="22">
        <f t="shared" si="4"/>
        <v>99.277000000000001</v>
      </c>
      <c r="J29" s="24"/>
      <c r="K29" s="24"/>
      <c r="L29" s="24"/>
      <c r="M29" s="24"/>
      <c r="N29" s="24"/>
      <c r="O29" s="24"/>
      <c r="P29" s="24"/>
      <c r="Q29" s="27"/>
    </row>
    <row r="30" spans="1:17" ht="17.25" customHeight="1">
      <c r="A30" s="170"/>
      <c r="B30" s="196"/>
      <c r="C30" s="174"/>
      <c r="D30" s="20" t="s">
        <v>178</v>
      </c>
      <c r="E30" s="21">
        <v>0</v>
      </c>
      <c r="F30" s="21">
        <v>0</v>
      </c>
      <c r="G30" s="21">
        <f t="shared" si="5"/>
        <v>0</v>
      </c>
      <c r="H30" s="21">
        <v>0</v>
      </c>
      <c r="I30" s="22" t="s">
        <v>117</v>
      </c>
      <c r="J30" s="24"/>
      <c r="K30" s="24"/>
      <c r="L30" s="24"/>
      <c r="M30" s="24"/>
      <c r="N30" s="24"/>
      <c r="O30" s="24"/>
      <c r="P30" s="24"/>
      <c r="Q30" s="27"/>
    </row>
    <row r="31" spans="1:17" ht="12.75" customHeight="1">
      <c r="A31" s="170"/>
      <c r="B31" s="196" t="s">
        <v>147</v>
      </c>
      <c r="C31" s="174" t="s">
        <v>200</v>
      </c>
      <c r="D31" s="20" t="s">
        <v>92</v>
      </c>
      <c r="E31" s="21">
        <f>SUM(E32:E34)</f>
        <v>201594.622</v>
      </c>
      <c r="F31" s="21">
        <f>SUM(F32:F34)</f>
        <v>201594.622</v>
      </c>
      <c r="G31" s="21">
        <f t="shared" si="5"/>
        <v>0</v>
      </c>
      <c r="H31" s="21">
        <f>SUM(H32:H34)</f>
        <v>198774.93099999998</v>
      </c>
      <c r="I31" s="22">
        <f t="shared" si="4"/>
        <v>98.600999999999999</v>
      </c>
      <c r="J31" s="24">
        <v>15</v>
      </c>
      <c r="K31" s="24">
        <v>8</v>
      </c>
      <c r="L31" s="26">
        <f t="shared" si="1"/>
        <v>53.333333333333336</v>
      </c>
      <c r="M31" s="24">
        <v>3</v>
      </c>
      <c r="N31" s="24">
        <v>3</v>
      </c>
      <c r="O31" s="24">
        <v>15</v>
      </c>
      <c r="P31" s="24">
        <v>15</v>
      </c>
      <c r="Q31" s="27" t="s">
        <v>83</v>
      </c>
    </row>
    <row r="32" spans="1:17" ht="22.5">
      <c r="A32" s="170"/>
      <c r="B32" s="196"/>
      <c r="C32" s="174"/>
      <c r="D32" s="20" t="s">
        <v>94</v>
      </c>
      <c r="E32" s="21">
        <v>38932.5</v>
      </c>
      <c r="F32" s="21">
        <v>38932.5</v>
      </c>
      <c r="G32" s="21">
        <f t="shared" si="5"/>
        <v>0</v>
      </c>
      <c r="H32" s="21">
        <v>36539.762000000002</v>
      </c>
      <c r="I32" s="22">
        <f t="shared" si="4"/>
        <v>93.853999999999999</v>
      </c>
      <c r="J32" s="24"/>
      <c r="K32" s="24"/>
      <c r="L32" s="24"/>
      <c r="M32" s="24"/>
      <c r="N32" s="24"/>
      <c r="O32" s="24"/>
      <c r="P32" s="24"/>
      <c r="Q32" s="27"/>
    </row>
    <row r="33" spans="1:17" ht="15.75" customHeight="1">
      <c r="A33" s="170"/>
      <c r="B33" s="196"/>
      <c r="C33" s="174"/>
      <c r="D33" s="20" t="s">
        <v>93</v>
      </c>
      <c r="E33" s="21">
        <v>162662.122</v>
      </c>
      <c r="F33" s="21">
        <v>162662.122</v>
      </c>
      <c r="G33" s="21">
        <f t="shared" si="5"/>
        <v>0</v>
      </c>
      <c r="H33" s="21">
        <v>162235.16899999999</v>
      </c>
      <c r="I33" s="22">
        <f t="shared" si="4"/>
        <v>99.738</v>
      </c>
      <c r="J33" s="24"/>
      <c r="K33" s="24"/>
      <c r="L33" s="24"/>
      <c r="M33" s="24"/>
      <c r="N33" s="24"/>
      <c r="O33" s="24"/>
      <c r="P33" s="24"/>
      <c r="Q33" s="27"/>
    </row>
    <row r="34" spans="1:17" ht="23.25" customHeight="1">
      <c r="A34" s="170"/>
      <c r="B34" s="196"/>
      <c r="C34" s="174"/>
      <c r="D34" s="20" t="s">
        <v>178</v>
      </c>
      <c r="E34" s="21">
        <v>0</v>
      </c>
      <c r="F34" s="21">
        <v>0</v>
      </c>
      <c r="G34" s="21">
        <f t="shared" si="5"/>
        <v>0</v>
      </c>
      <c r="H34" s="21">
        <v>0</v>
      </c>
      <c r="I34" s="22" t="s">
        <v>117</v>
      </c>
      <c r="J34" s="24"/>
      <c r="K34" s="24"/>
      <c r="L34" s="24"/>
      <c r="M34" s="24"/>
      <c r="N34" s="24"/>
      <c r="O34" s="24"/>
      <c r="P34" s="24"/>
      <c r="Q34" s="27"/>
    </row>
    <row r="35" spans="1:17" ht="14.25" customHeight="1">
      <c r="A35" s="170"/>
      <c r="B35" s="196" t="s">
        <v>114</v>
      </c>
      <c r="C35" s="174" t="s">
        <v>200</v>
      </c>
      <c r="D35" s="20" t="s">
        <v>92</v>
      </c>
      <c r="E35" s="21">
        <f>SUM(E36:E38)</f>
        <v>174214.83499999999</v>
      </c>
      <c r="F35" s="21">
        <f>SUM(F36:F38)</f>
        <v>174718.13500000001</v>
      </c>
      <c r="G35" s="21">
        <f t="shared" si="5"/>
        <v>503.30000000001746</v>
      </c>
      <c r="H35" s="21">
        <f>SUM(H36:H38)</f>
        <v>174698.50400000002</v>
      </c>
      <c r="I35" s="22">
        <f t="shared" si="4"/>
        <v>99.989000000000004</v>
      </c>
      <c r="J35" s="24">
        <v>4</v>
      </c>
      <c r="K35" s="24">
        <v>4</v>
      </c>
      <c r="L35" s="24">
        <f t="shared" si="1"/>
        <v>100</v>
      </c>
      <c r="M35" s="24">
        <v>3</v>
      </c>
      <c r="N35" s="24">
        <v>3</v>
      </c>
      <c r="O35" s="24">
        <v>8</v>
      </c>
      <c r="P35" s="24">
        <v>8</v>
      </c>
      <c r="Q35" s="27" t="s">
        <v>83</v>
      </c>
    </row>
    <row r="36" spans="1:17" ht="21.75" customHeight="1">
      <c r="A36" s="170"/>
      <c r="B36" s="196"/>
      <c r="C36" s="174"/>
      <c r="D36" s="20" t="s">
        <v>94</v>
      </c>
      <c r="E36" s="21">
        <v>1120</v>
      </c>
      <c r="F36" s="21">
        <v>1120</v>
      </c>
      <c r="G36" s="21">
        <f t="shared" si="5"/>
        <v>0</v>
      </c>
      <c r="H36" s="21">
        <v>1118.98</v>
      </c>
      <c r="I36" s="22">
        <f t="shared" si="4"/>
        <v>99.909000000000006</v>
      </c>
      <c r="J36" s="24"/>
      <c r="K36" s="24"/>
      <c r="L36" s="24"/>
      <c r="M36" s="24"/>
      <c r="N36" s="24"/>
      <c r="O36" s="24"/>
      <c r="P36" s="24"/>
      <c r="Q36" s="27"/>
    </row>
    <row r="37" spans="1:17" ht="12" customHeight="1">
      <c r="A37" s="170"/>
      <c r="B37" s="196"/>
      <c r="C37" s="174"/>
      <c r="D37" s="20" t="s">
        <v>93</v>
      </c>
      <c r="E37" s="21">
        <v>173094.83499999999</v>
      </c>
      <c r="F37" s="21">
        <v>173598.13500000001</v>
      </c>
      <c r="G37" s="21">
        <f t="shared" si="5"/>
        <v>503.30000000001746</v>
      </c>
      <c r="H37" s="21">
        <v>173579.524</v>
      </c>
      <c r="I37" s="22">
        <f t="shared" si="4"/>
        <v>99.989000000000004</v>
      </c>
      <c r="J37" s="24"/>
      <c r="K37" s="24"/>
      <c r="L37" s="24"/>
      <c r="M37" s="24"/>
      <c r="N37" s="24"/>
      <c r="O37" s="24"/>
      <c r="P37" s="24"/>
      <c r="Q37" s="27"/>
    </row>
    <row r="38" spans="1:17" ht="15.75" customHeight="1">
      <c r="A38" s="170"/>
      <c r="B38" s="196"/>
      <c r="C38" s="174"/>
      <c r="D38" s="20" t="s">
        <v>178</v>
      </c>
      <c r="E38" s="21">
        <v>0</v>
      </c>
      <c r="F38" s="21">
        <v>0</v>
      </c>
      <c r="G38" s="21">
        <f t="shared" si="5"/>
        <v>0</v>
      </c>
      <c r="H38" s="21">
        <v>0</v>
      </c>
      <c r="I38" s="22" t="s">
        <v>117</v>
      </c>
      <c r="J38" s="24"/>
      <c r="K38" s="24"/>
      <c r="L38" s="24"/>
      <c r="M38" s="24"/>
      <c r="N38" s="24"/>
      <c r="O38" s="24"/>
      <c r="P38" s="24"/>
      <c r="Q38" s="27"/>
    </row>
    <row r="39" spans="1:17" ht="14.25" customHeight="1">
      <c r="A39" s="170"/>
      <c r="B39" s="196" t="s">
        <v>115</v>
      </c>
      <c r="C39" s="174" t="s">
        <v>200</v>
      </c>
      <c r="D39" s="20" t="s">
        <v>92</v>
      </c>
      <c r="E39" s="21">
        <f>SUM(E40:E42)</f>
        <v>1823471.1099999999</v>
      </c>
      <c r="F39" s="21">
        <f>SUM(F40:F42)</f>
        <v>1829267.4010000001</v>
      </c>
      <c r="G39" s="21">
        <f t="shared" si="5"/>
        <v>5796.2910000002012</v>
      </c>
      <c r="H39" s="21">
        <f>SUM(H40:H42)</f>
        <v>1681987.1940000001</v>
      </c>
      <c r="I39" s="22">
        <f t="shared" si="4"/>
        <v>91.948999999999998</v>
      </c>
      <c r="J39" s="24">
        <v>13</v>
      </c>
      <c r="K39" s="24">
        <v>8</v>
      </c>
      <c r="L39" s="26">
        <f t="shared" si="1"/>
        <v>61.53846153846154</v>
      </c>
      <c r="M39" s="24">
        <v>7</v>
      </c>
      <c r="N39" s="24">
        <v>6</v>
      </c>
      <c r="O39" s="24">
        <v>18</v>
      </c>
      <c r="P39" s="24">
        <v>17</v>
      </c>
      <c r="Q39" s="27" t="s">
        <v>83</v>
      </c>
    </row>
    <row r="40" spans="1:17" ht="22.5">
      <c r="A40" s="170"/>
      <c r="B40" s="196"/>
      <c r="C40" s="174"/>
      <c r="D40" s="20" t="s">
        <v>94</v>
      </c>
      <c r="E40" s="21">
        <v>501014.89600000001</v>
      </c>
      <c r="F40" s="21">
        <v>501014.89600000001</v>
      </c>
      <c r="G40" s="21">
        <f t="shared" si="5"/>
        <v>0</v>
      </c>
      <c r="H40" s="21">
        <v>477010.08600000001</v>
      </c>
      <c r="I40" s="22">
        <f t="shared" si="4"/>
        <v>95.209000000000003</v>
      </c>
      <c r="J40" s="24"/>
      <c r="K40" s="24"/>
      <c r="L40" s="24"/>
      <c r="M40" s="24"/>
      <c r="N40" s="24"/>
      <c r="O40" s="24"/>
      <c r="P40" s="24"/>
      <c r="Q40" s="30"/>
    </row>
    <row r="41" spans="1:17" ht="13.5" customHeight="1">
      <c r="A41" s="170"/>
      <c r="B41" s="196"/>
      <c r="C41" s="174"/>
      <c r="D41" s="20" t="s">
        <v>93</v>
      </c>
      <c r="E41" s="21">
        <v>640579.11399999994</v>
      </c>
      <c r="F41" s="28">
        <v>646947.90500000003</v>
      </c>
      <c r="G41" s="21">
        <f t="shared" si="5"/>
        <v>6368.7910000000848</v>
      </c>
      <c r="H41" s="21">
        <v>644375.853</v>
      </c>
      <c r="I41" s="22">
        <f t="shared" si="4"/>
        <v>99.602000000000004</v>
      </c>
      <c r="J41" s="24"/>
      <c r="K41" s="24"/>
      <c r="L41" s="24"/>
      <c r="M41" s="24"/>
      <c r="N41" s="24"/>
      <c r="O41" s="24"/>
      <c r="P41" s="24"/>
      <c r="Q41" s="30"/>
    </row>
    <row r="42" spans="1:17" ht="14.25" customHeight="1">
      <c r="A42" s="170"/>
      <c r="B42" s="196"/>
      <c r="C42" s="174"/>
      <c r="D42" s="20" t="s">
        <v>178</v>
      </c>
      <c r="E42" s="21">
        <v>681877.1</v>
      </c>
      <c r="F42" s="21">
        <v>681304.6</v>
      </c>
      <c r="G42" s="21">
        <f t="shared" si="5"/>
        <v>-572.5</v>
      </c>
      <c r="H42" s="21">
        <v>560601.255</v>
      </c>
      <c r="I42" s="22">
        <f t="shared" si="4"/>
        <v>82.283000000000001</v>
      </c>
      <c r="J42" s="24"/>
      <c r="K42" s="24"/>
      <c r="L42" s="24"/>
      <c r="M42" s="24"/>
      <c r="N42" s="24"/>
      <c r="O42" s="24"/>
      <c r="P42" s="24"/>
      <c r="Q42" s="30"/>
    </row>
    <row r="43" spans="1:17" ht="12.75" customHeight="1">
      <c r="A43" s="170"/>
      <c r="B43" s="196" t="s">
        <v>116</v>
      </c>
      <c r="C43" s="174" t="s">
        <v>200</v>
      </c>
      <c r="D43" s="20" t="s">
        <v>92</v>
      </c>
      <c r="E43" s="21">
        <f>SUM(E44:E46)</f>
        <v>262809.15100000001</v>
      </c>
      <c r="F43" s="21">
        <f>SUM(F44:F46)</f>
        <v>289746.63500000001</v>
      </c>
      <c r="G43" s="21">
        <f t="shared" si="5"/>
        <v>26937.483999999997</v>
      </c>
      <c r="H43" s="21">
        <f>SUM(H44:H46)</f>
        <v>289443.75599999999</v>
      </c>
      <c r="I43" s="22">
        <f t="shared" si="4"/>
        <v>99.894999999999996</v>
      </c>
      <c r="J43" s="24">
        <v>5</v>
      </c>
      <c r="K43" s="24">
        <v>4</v>
      </c>
      <c r="L43" s="24">
        <f t="shared" si="1"/>
        <v>80</v>
      </c>
      <c r="M43" s="24">
        <v>4</v>
      </c>
      <c r="N43" s="24">
        <v>4</v>
      </c>
      <c r="O43" s="24">
        <v>8</v>
      </c>
      <c r="P43" s="24">
        <v>8</v>
      </c>
      <c r="Q43" s="30" t="s">
        <v>83</v>
      </c>
    </row>
    <row r="44" spans="1:17" ht="22.5">
      <c r="A44" s="170"/>
      <c r="B44" s="196"/>
      <c r="C44" s="174"/>
      <c r="D44" s="20" t="s">
        <v>94</v>
      </c>
      <c r="E44" s="21">
        <v>15440.2</v>
      </c>
      <c r="F44" s="21">
        <v>37190.199999999997</v>
      </c>
      <c r="G44" s="21">
        <f t="shared" si="5"/>
        <v>21749.999999999996</v>
      </c>
      <c r="H44" s="21">
        <v>37190.199999999997</v>
      </c>
      <c r="I44" s="22">
        <f t="shared" si="4"/>
        <v>100</v>
      </c>
      <c r="J44" s="24"/>
      <c r="K44" s="24"/>
      <c r="L44" s="24"/>
      <c r="M44" s="24"/>
      <c r="N44" s="24"/>
      <c r="O44" s="24"/>
      <c r="P44" s="24"/>
      <c r="Q44" s="30"/>
    </row>
    <row r="45" spans="1:17">
      <c r="A45" s="170"/>
      <c r="B45" s="196"/>
      <c r="C45" s="174"/>
      <c r="D45" s="20" t="s">
        <v>93</v>
      </c>
      <c r="E45" s="21">
        <v>247368.951</v>
      </c>
      <c r="F45" s="28">
        <v>252556.435</v>
      </c>
      <c r="G45" s="21">
        <f t="shared" si="5"/>
        <v>5187.4839999999967</v>
      </c>
      <c r="H45" s="21">
        <v>252253.55600000001</v>
      </c>
      <c r="I45" s="22">
        <f t="shared" si="4"/>
        <v>99.88</v>
      </c>
      <c r="J45" s="24"/>
      <c r="K45" s="24"/>
      <c r="L45" s="24"/>
      <c r="M45" s="24"/>
      <c r="N45" s="24"/>
      <c r="O45" s="24"/>
      <c r="P45" s="24"/>
      <c r="Q45" s="30"/>
    </row>
    <row r="46" spans="1:17" ht="33" customHeight="1">
      <c r="A46" s="170"/>
      <c r="B46" s="196"/>
      <c r="C46" s="174"/>
      <c r="D46" s="20" t="s">
        <v>178</v>
      </c>
      <c r="E46" s="21">
        <v>0</v>
      </c>
      <c r="F46" s="21">
        <v>0</v>
      </c>
      <c r="G46" s="21">
        <f t="shared" si="5"/>
        <v>0</v>
      </c>
      <c r="H46" s="21">
        <v>0</v>
      </c>
      <c r="I46" s="22" t="s">
        <v>117</v>
      </c>
      <c r="J46" s="24"/>
      <c r="K46" s="24"/>
      <c r="L46" s="24"/>
      <c r="M46" s="24"/>
      <c r="N46" s="24"/>
      <c r="O46" s="24"/>
      <c r="P46" s="24"/>
      <c r="Q46" s="30"/>
    </row>
    <row r="47" spans="1:17" ht="12.75" customHeight="1">
      <c r="A47" s="170"/>
      <c r="B47" s="196" t="s">
        <v>151</v>
      </c>
      <c r="C47" s="174" t="s">
        <v>200</v>
      </c>
      <c r="D47" s="20" t="s">
        <v>92</v>
      </c>
      <c r="E47" s="21">
        <f>SUM(E48:E50)</f>
        <v>20963878.093000002</v>
      </c>
      <c r="F47" s="21">
        <f>SUM(F48:F50)</f>
        <v>20963888.093000002</v>
      </c>
      <c r="G47" s="21">
        <f t="shared" si="5"/>
        <v>10</v>
      </c>
      <c r="H47" s="21">
        <f>SUM(H48:H50)</f>
        <v>20963382.620999999</v>
      </c>
      <c r="I47" s="22">
        <f t="shared" si="4"/>
        <v>99.998000000000005</v>
      </c>
      <c r="J47" s="24">
        <v>1</v>
      </c>
      <c r="K47" s="24">
        <v>1</v>
      </c>
      <c r="L47" s="24">
        <f t="shared" si="1"/>
        <v>100</v>
      </c>
      <c r="M47" s="24">
        <v>2</v>
      </c>
      <c r="N47" s="24">
        <v>2</v>
      </c>
      <c r="O47" s="24">
        <v>2</v>
      </c>
      <c r="P47" s="24">
        <v>2</v>
      </c>
      <c r="Q47" s="30" t="s">
        <v>83</v>
      </c>
    </row>
    <row r="48" spans="1:17" ht="22.5">
      <c r="A48" s="170"/>
      <c r="B48" s="196"/>
      <c r="C48" s="174"/>
      <c r="D48" s="20" t="s">
        <v>94</v>
      </c>
      <c r="E48" s="21">
        <v>46153.8</v>
      </c>
      <c r="F48" s="21">
        <v>46163.8</v>
      </c>
      <c r="G48" s="21">
        <f t="shared" si="5"/>
        <v>10</v>
      </c>
      <c r="H48" s="21">
        <v>46163.8</v>
      </c>
      <c r="I48" s="22">
        <f t="shared" si="4"/>
        <v>100</v>
      </c>
      <c r="J48" s="24"/>
      <c r="K48" s="24"/>
      <c r="L48" s="24"/>
      <c r="M48" s="24"/>
      <c r="N48" s="24"/>
      <c r="O48" s="24"/>
      <c r="P48" s="24"/>
      <c r="Q48" s="30"/>
    </row>
    <row r="49" spans="1:17" ht="13.5" customHeight="1">
      <c r="A49" s="170"/>
      <c r="B49" s="196"/>
      <c r="C49" s="174"/>
      <c r="D49" s="20" t="s">
        <v>93</v>
      </c>
      <c r="E49" s="21">
        <v>5020303.3930000002</v>
      </c>
      <c r="F49" s="21">
        <v>5020303.3930000002</v>
      </c>
      <c r="G49" s="21">
        <f t="shared" si="5"/>
        <v>0</v>
      </c>
      <c r="H49" s="21">
        <v>5020303.3930000002</v>
      </c>
      <c r="I49" s="22">
        <f t="shared" si="4"/>
        <v>100</v>
      </c>
      <c r="J49" s="24"/>
      <c r="K49" s="24"/>
      <c r="L49" s="24"/>
      <c r="M49" s="24"/>
      <c r="N49" s="24"/>
      <c r="O49" s="24"/>
      <c r="P49" s="24"/>
      <c r="Q49" s="30"/>
    </row>
    <row r="50" spans="1:17" ht="12" customHeight="1">
      <c r="A50" s="170"/>
      <c r="B50" s="196"/>
      <c r="C50" s="174"/>
      <c r="D50" s="20" t="s">
        <v>178</v>
      </c>
      <c r="E50" s="21">
        <v>15897420.9</v>
      </c>
      <c r="F50" s="21">
        <v>15897420.9</v>
      </c>
      <c r="G50" s="21">
        <f t="shared" si="5"/>
        <v>0</v>
      </c>
      <c r="H50" s="21">
        <v>15896915.427999999</v>
      </c>
      <c r="I50" s="22">
        <f t="shared" si="4"/>
        <v>99.997</v>
      </c>
      <c r="J50" s="24"/>
      <c r="K50" s="24"/>
      <c r="L50" s="24"/>
      <c r="M50" s="24"/>
      <c r="N50" s="24"/>
      <c r="O50" s="24"/>
      <c r="P50" s="24"/>
      <c r="Q50" s="27"/>
    </row>
    <row r="51" spans="1:17" ht="15" customHeight="1">
      <c r="A51" s="185">
        <v>2</v>
      </c>
      <c r="B51" s="197" t="s">
        <v>8</v>
      </c>
      <c r="C51" s="188" t="s">
        <v>203</v>
      </c>
      <c r="D51" s="15" t="s">
        <v>92</v>
      </c>
      <c r="E51" s="16">
        <f t="shared" ref="E51:F51" si="6">E56+E61+E66+E71+E76</f>
        <v>23660510.136000004</v>
      </c>
      <c r="F51" s="31">
        <f t="shared" si="6"/>
        <v>23740071.918999996</v>
      </c>
      <c r="G51" s="16">
        <f t="shared" ref="G51:H111" si="7">F51-E51</f>
        <v>79561.782999992371</v>
      </c>
      <c r="H51" s="16">
        <f>H56+H61+H66+H71+H76</f>
        <v>23578653.139999997</v>
      </c>
      <c r="I51" s="17">
        <f t="shared" si="4"/>
        <v>99.32</v>
      </c>
      <c r="J51" s="18">
        <v>122</v>
      </c>
      <c r="K51" s="18">
        <v>117</v>
      </c>
      <c r="L51" s="19">
        <f t="shared" si="1"/>
        <v>95.901639344262293</v>
      </c>
      <c r="M51" s="18">
        <v>39</v>
      </c>
      <c r="N51" s="18">
        <v>39</v>
      </c>
      <c r="O51" s="18">
        <v>62</v>
      </c>
      <c r="P51" s="18">
        <v>62</v>
      </c>
      <c r="Q51" s="193" t="s">
        <v>126</v>
      </c>
    </row>
    <row r="52" spans="1:17" ht="22.5">
      <c r="A52" s="186"/>
      <c r="B52" s="198"/>
      <c r="C52" s="189"/>
      <c r="D52" s="20" t="s">
        <v>94</v>
      </c>
      <c r="E52" s="21">
        <v>2959683.6</v>
      </c>
      <c r="F52" s="21">
        <v>3004345.4389999998</v>
      </c>
      <c r="G52" s="21">
        <f t="shared" si="7"/>
        <v>44661.838999999687</v>
      </c>
      <c r="H52" s="21">
        <v>2896551.6170000001</v>
      </c>
      <c r="I52" s="22">
        <f t="shared" si="4"/>
        <v>96.412000000000006</v>
      </c>
      <c r="J52" s="23">
        <v>6</v>
      </c>
      <c r="K52" s="24">
        <v>6</v>
      </c>
      <c r="L52" s="24"/>
      <c r="M52" s="24"/>
      <c r="N52" s="24"/>
      <c r="O52" s="24"/>
      <c r="P52" s="24"/>
      <c r="Q52" s="194"/>
    </row>
    <row r="53" spans="1:17" ht="16.5" customHeight="1">
      <c r="A53" s="186"/>
      <c r="B53" s="198"/>
      <c r="C53" s="189"/>
      <c r="D53" s="20" t="s">
        <v>93</v>
      </c>
      <c r="E53" s="21">
        <v>20700826.535999998</v>
      </c>
      <c r="F53" s="21">
        <v>20735726.48</v>
      </c>
      <c r="G53" s="21">
        <f t="shared" si="7"/>
        <v>34899.944000001997</v>
      </c>
      <c r="H53" s="21">
        <v>20682101.522999998</v>
      </c>
      <c r="I53" s="22">
        <f t="shared" si="4"/>
        <v>99.741</v>
      </c>
      <c r="J53" s="24"/>
      <c r="K53" s="24"/>
      <c r="L53" s="24"/>
      <c r="M53" s="24"/>
      <c r="N53" s="24"/>
      <c r="O53" s="24"/>
      <c r="P53" s="24"/>
      <c r="Q53" s="194"/>
    </row>
    <row r="54" spans="1:17" ht="22.5" hidden="1" customHeight="1">
      <c r="A54" s="186"/>
      <c r="B54" s="198"/>
      <c r="C54" s="189"/>
      <c r="D54" s="20" t="s">
        <v>104</v>
      </c>
      <c r="E54" s="21">
        <v>0</v>
      </c>
      <c r="F54" s="21">
        <v>0</v>
      </c>
      <c r="G54" s="21">
        <f t="shared" si="7"/>
        <v>0</v>
      </c>
      <c r="H54" s="21">
        <v>0</v>
      </c>
      <c r="I54" s="22" t="e">
        <f t="shared" si="4"/>
        <v>#DIV/0!</v>
      </c>
      <c r="J54" s="24"/>
      <c r="K54" s="24"/>
      <c r="L54" s="24"/>
      <c r="M54" s="24"/>
      <c r="N54" s="24"/>
      <c r="O54" s="24"/>
      <c r="P54" s="24"/>
      <c r="Q54" s="195"/>
    </row>
    <row r="55" spans="1:17" ht="15" hidden="1" customHeight="1">
      <c r="A55" s="186"/>
      <c r="B55" s="199"/>
      <c r="C55" s="190"/>
      <c r="D55" s="20" t="s">
        <v>105</v>
      </c>
      <c r="E55" s="21">
        <v>0</v>
      </c>
      <c r="F55" s="21">
        <v>0</v>
      </c>
      <c r="G55" s="21">
        <f t="shared" si="7"/>
        <v>0</v>
      </c>
      <c r="H55" s="21">
        <v>0</v>
      </c>
      <c r="I55" s="22" t="e">
        <f t="shared" si="4"/>
        <v>#DIV/0!</v>
      </c>
      <c r="J55" s="24"/>
      <c r="K55" s="24"/>
      <c r="L55" s="24"/>
      <c r="M55" s="24"/>
      <c r="N55" s="24"/>
      <c r="O55" s="24"/>
      <c r="P55" s="24"/>
      <c r="Q55" s="32"/>
    </row>
    <row r="56" spans="1:17" ht="13.5" customHeight="1">
      <c r="A56" s="186"/>
      <c r="B56" s="200" t="s">
        <v>9</v>
      </c>
      <c r="C56" s="151" t="s">
        <v>203</v>
      </c>
      <c r="D56" s="20" t="s">
        <v>92</v>
      </c>
      <c r="E56" s="21">
        <f>E57+E58</f>
        <v>19972856.466000002</v>
      </c>
      <c r="F56" s="28">
        <f>F57+F58</f>
        <v>20044224.851</v>
      </c>
      <c r="G56" s="21">
        <f t="shared" si="7"/>
        <v>71368.384999997914</v>
      </c>
      <c r="H56" s="21">
        <f>H57+H58</f>
        <v>19894206.031999998</v>
      </c>
      <c r="I56" s="22">
        <f t="shared" si="4"/>
        <v>99.251999999999995</v>
      </c>
      <c r="J56" s="24">
        <v>67</v>
      </c>
      <c r="K56" s="24">
        <v>67</v>
      </c>
      <c r="L56" s="26">
        <f t="shared" ref="L56:L92" si="8">K56*100/J56</f>
        <v>100</v>
      </c>
      <c r="M56" s="24">
        <v>13</v>
      </c>
      <c r="N56" s="24">
        <v>13</v>
      </c>
      <c r="O56" s="24">
        <v>27</v>
      </c>
      <c r="P56" s="24">
        <v>27</v>
      </c>
      <c r="Q56" s="33" t="s">
        <v>83</v>
      </c>
    </row>
    <row r="57" spans="1:17" ht="22.5">
      <c r="A57" s="186"/>
      <c r="B57" s="201"/>
      <c r="C57" s="171"/>
      <c r="D57" s="20" t="s">
        <v>94</v>
      </c>
      <c r="E57" s="21">
        <v>2776262.335</v>
      </c>
      <c r="F57" s="21">
        <v>2809311.4350000001</v>
      </c>
      <c r="G57" s="21">
        <f t="shared" si="7"/>
        <v>33049.100000000093</v>
      </c>
      <c r="H57" s="21">
        <v>2706838.1170000001</v>
      </c>
      <c r="I57" s="22">
        <f t="shared" si="4"/>
        <v>96.352000000000004</v>
      </c>
      <c r="J57" s="24"/>
      <c r="K57" s="24"/>
      <c r="L57" s="24"/>
      <c r="M57" s="24"/>
      <c r="N57" s="24"/>
      <c r="O57" s="24"/>
      <c r="P57" s="24"/>
      <c r="Q57" s="32"/>
    </row>
    <row r="58" spans="1:17" ht="12.75" customHeight="1">
      <c r="A58" s="186"/>
      <c r="B58" s="201"/>
      <c r="C58" s="171"/>
      <c r="D58" s="20" t="s">
        <v>93</v>
      </c>
      <c r="E58" s="21">
        <v>17196594.131000001</v>
      </c>
      <c r="F58" s="28">
        <v>17234913.416000001</v>
      </c>
      <c r="G58" s="21">
        <f t="shared" si="7"/>
        <v>38319.285000000149</v>
      </c>
      <c r="H58" s="21">
        <v>17187367.914999999</v>
      </c>
      <c r="I58" s="22">
        <f t="shared" si="4"/>
        <v>99.724000000000004</v>
      </c>
      <c r="J58" s="24"/>
      <c r="K58" s="24"/>
      <c r="L58" s="24"/>
      <c r="M58" s="24"/>
      <c r="N58" s="24"/>
      <c r="O58" s="24"/>
      <c r="P58" s="24"/>
      <c r="Q58" s="32"/>
    </row>
    <row r="59" spans="1:17" ht="22.5" hidden="1" customHeight="1">
      <c r="A59" s="186"/>
      <c r="B59" s="201"/>
      <c r="C59" s="171"/>
      <c r="D59" s="20" t="s">
        <v>104</v>
      </c>
      <c r="E59" s="21">
        <v>0</v>
      </c>
      <c r="F59" s="21">
        <v>0</v>
      </c>
      <c r="G59" s="21">
        <f t="shared" si="7"/>
        <v>0</v>
      </c>
      <c r="H59" s="21">
        <v>0</v>
      </c>
      <c r="I59" s="22" t="e">
        <f t="shared" si="4"/>
        <v>#DIV/0!</v>
      </c>
      <c r="J59" s="24"/>
      <c r="K59" s="24"/>
      <c r="L59" s="24"/>
      <c r="M59" s="24"/>
      <c r="N59" s="24"/>
      <c r="O59" s="24"/>
      <c r="P59" s="24"/>
      <c r="Q59" s="32"/>
    </row>
    <row r="60" spans="1:17" ht="15" hidden="1" customHeight="1">
      <c r="A60" s="186"/>
      <c r="B60" s="202"/>
      <c r="C60" s="152"/>
      <c r="D60" s="20" t="s">
        <v>105</v>
      </c>
      <c r="E60" s="21">
        <v>0</v>
      </c>
      <c r="F60" s="21">
        <v>0</v>
      </c>
      <c r="G60" s="21">
        <f t="shared" si="7"/>
        <v>0</v>
      </c>
      <c r="H60" s="21">
        <v>0</v>
      </c>
      <c r="I60" s="22" t="e">
        <f t="shared" si="4"/>
        <v>#DIV/0!</v>
      </c>
      <c r="J60" s="24"/>
      <c r="K60" s="24"/>
      <c r="L60" s="24"/>
      <c r="M60" s="24"/>
      <c r="N60" s="24"/>
      <c r="O60" s="24"/>
      <c r="P60" s="24"/>
      <c r="Q60" s="32"/>
    </row>
    <row r="61" spans="1:17" ht="16.5" customHeight="1">
      <c r="A61" s="186"/>
      <c r="B61" s="200" t="s">
        <v>138</v>
      </c>
      <c r="C61" s="151" t="s">
        <v>203</v>
      </c>
      <c r="D61" s="20" t="s">
        <v>92</v>
      </c>
      <c r="E61" s="21">
        <f>E62+E63</f>
        <v>592062.38600000006</v>
      </c>
      <c r="F61" s="21">
        <f>F62+F63</f>
        <v>593642.20200000005</v>
      </c>
      <c r="G61" s="21">
        <f t="shared" si="7"/>
        <v>1579.8159999999916</v>
      </c>
      <c r="H61" s="21">
        <f>H62+H63</f>
        <v>592570.96600000001</v>
      </c>
      <c r="I61" s="22">
        <f t="shared" si="4"/>
        <v>99.82</v>
      </c>
      <c r="J61" s="24">
        <v>22</v>
      </c>
      <c r="K61" s="24">
        <v>20</v>
      </c>
      <c r="L61" s="29">
        <f t="shared" si="8"/>
        <v>90.909090909090907</v>
      </c>
      <c r="M61" s="24">
        <v>8</v>
      </c>
      <c r="N61" s="24">
        <v>8</v>
      </c>
      <c r="O61" s="24">
        <v>10</v>
      </c>
      <c r="P61" s="24">
        <v>10</v>
      </c>
      <c r="Q61" s="33" t="s">
        <v>83</v>
      </c>
    </row>
    <row r="62" spans="1:17" ht="22.5">
      <c r="A62" s="186"/>
      <c r="B62" s="201"/>
      <c r="C62" s="171"/>
      <c r="D62" s="20" t="s">
        <v>94</v>
      </c>
      <c r="E62" s="21">
        <v>0</v>
      </c>
      <c r="F62" s="21">
        <v>0</v>
      </c>
      <c r="G62" s="21">
        <f t="shared" si="7"/>
        <v>0</v>
      </c>
      <c r="H62" s="21">
        <v>0</v>
      </c>
      <c r="I62" s="22" t="s">
        <v>117</v>
      </c>
      <c r="J62" s="24"/>
      <c r="K62" s="24"/>
      <c r="L62" s="24"/>
      <c r="M62" s="24"/>
      <c r="N62" s="24"/>
      <c r="O62" s="24"/>
      <c r="P62" s="24"/>
      <c r="Q62" s="34"/>
    </row>
    <row r="63" spans="1:17" ht="13.5" customHeight="1">
      <c r="A63" s="186"/>
      <c r="B63" s="201"/>
      <c r="C63" s="171"/>
      <c r="D63" s="20" t="s">
        <v>93</v>
      </c>
      <c r="E63" s="21">
        <v>592062.38600000006</v>
      </c>
      <c r="F63" s="21">
        <v>593642.20200000005</v>
      </c>
      <c r="G63" s="21">
        <f t="shared" si="7"/>
        <v>1579.8159999999916</v>
      </c>
      <c r="H63" s="21">
        <v>592570.96600000001</v>
      </c>
      <c r="I63" s="22">
        <f t="shared" si="4"/>
        <v>99.82</v>
      </c>
      <c r="J63" s="24"/>
      <c r="K63" s="24"/>
      <c r="L63" s="24"/>
      <c r="M63" s="24"/>
      <c r="N63" s="24"/>
      <c r="O63" s="24"/>
      <c r="P63" s="24"/>
      <c r="Q63" s="34"/>
    </row>
    <row r="64" spans="1:17" ht="22.5" hidden="1" customHeight="1">
      <c r="A64" s="186"/>
      <c r="B64" s="201"/>
      <c r="C64" s="171"/>
      <c r="D64" s="20" t="s">
        <v>104</v>
      </c>
      <c r="E64" s="21">
        <v>0</v>
      </c>
      <c r="F64" s="21">
        <v>0</v>
      </c>
      <c r="G64" s="21">
        <f t="shared" si="7"/>
        <v>0</v>
      </c>
      <c r="H64" s="21">
        <v>0</v>
      </c>
      <c r="I64" s="22" t="e">
        <f t="shared" si="4"/>
        <v>#DIV/0!</v>
      </c>
      <c r="J64" s="24"/>
      <c r="K64" s="24"/>
      <c r="L64" s="24"/>
      <c r="M64" s="24"/>
      <c r="N64" s="24"/>
      <c r="O64" s="24"/>
      <c r="P64" s="24"/>
      <c r="Q64" s="34"/>
    </row>
    <row r="65" spans="1:17" ht="15" hidden="1" customHeight="1">
      <c r="A65" s="186"/>
      <c r="B65" s="202"/>
      <c r="C65" s="152"/>
      <c r="D65" s="20" t="s">
        <v>105</v>
      </c>
      <c r="E65" s="21">
        <v>0</v>
      </c>
      <c r="F65" s="21">
        <v>0</v>
      </c>
      <c r="G65" s="21">
        <f t="shared" si="7"/>
        <v>0</v>
      </c>
      <c r="H65" s="21">
        <v>0</v>
      </c>
      <c r="I65" s="22" t="e">
        <f t="shared" si="4"/>
        <v>#DIV/0!</v>
      </c>
      <c r="J65" s="24"/>
      <c r="K65" s="24"/>
      <c r="L65" s="24"/>
      <c r="M65" s="24"/>
      <c r="N65" s="24"/>
      <c r="O65" s="24"/>
      <c r="P65" s="24"/>
      <c r="Q65" s="34"/>
    </row>
    <row r="66" spans="1:17" ht="14.25" customHeight="1">
      <c r="A66" s="186"/>
      <c r="B66" s="200" t="s">
        <v>10</v>
      </c>
      <c r="C66" s="151" t="s">
        <v>203</v>
      </c>
      <c r="D66" s="20" t="s">
        <v>92</v>
      </c>
      <c r="E66" s="21">
        <f>E67+E68</f>
        <v>2750597.6940000001</v>
      </c>
      <c r="F66" s="28">
        <f>F67+F68</f>
        <v>2742471.8339999998</v>
      </c>
      <c r="G66" s="21">
        <f t="shared" si="7"/>
        <v>-8125.8600000003353</v>
      </c>
      <c r="H66" s="21">
        <f>H67+H68</f>
        <v>2734078.247</v>
      </c>
      <c r="I66" s="22">
        <f t="shared" si="4"/>
        <v>99.694000000000003</v>
      </c>
      <c r="J66" s="24">
        <v>18</v>
      </c>
      <c r="K66" s="24">
        <v>15</v>
      </c>
      <c r="L66" s="29">
        <f t="shared" si="8"/>
        <v>83.333333333333329</v>
      </c>
      <c r="M66" s="24">
        <v>13</v>
      </c>
      <c r="N66" s="24">
        <v>13</v>
      </c>
      <c r="O66" s="24">
        <v>20</v>
      </c>
      <c r="P66" s="24">
        <v>20</v>
      </c>
      <c r="Q66" s="33" t="s">
        <v>83</v>
      </c>
    </row>
    <row r="67" spans="1:17" ht="29.25" customHeight="1">
      <c r="A67" s="186"/>
      <c r="B67" s="201"/>
      <c r="C67" s="171"/>
      <c r="D67" s="20" t="s">
        <v>94</v>
      </c>
      <c r="E67" s="21">
        <v>174201.86499999999</v>
      </c>
      <c r="F67" s="21">
        <v>185814.60399999999</v>
      </c>
      <c r="G67" s="21">
        <f t="shared" si="7"/>
        <v>11612.739000000001</v>
      </c>
      <c r="H67" s="21">
        <v>180494.1</v>
      </c>
      <c r="I67" s="22">
        <f t="shared" si="4"/>
        <v>97.137</v>
      </c>
      <c r="J67" s="24"/>
      <c r="K67" s="24"/>
      <c r="L67" s="24"/>
      <c r="M67" s="24"/>
      <c r="N67" s="24"/>
      <c r="O67" s="24"/>
      <c r="P67" s="24"/>
      <c r="Q67" s="34"/>
    </row>
    <row r="68" spans="1:17" ht="19.5" customHeight="1">
      <c r="A68" s="186"/>
      <c r="B68" s="201"/>
      <c r="C68" s="171"/>
      <c r="D68" s="20" t="s">
        <v>93</v>
      </c>
      <c r="E68" s="21">
        <v>2576395.8289999999</v>
      </c>
      <c r="F68" s="21">
        <v>2556657.23</v>
      </c>
      <c r="G68" s="21">
        <f t="shared" si="7"/>
        <v>-19738.598999999929</v>
      </c>
      <c r="H68" s="21">
        <v>2553584.1469999999</v>
      </c>
      <c r="I68" s="22">
        <f t="shared" si="4"/>
        <v>99.88</v>
      </c>
      <c r="J68" s="24"/>
      <c r="K68" s="24"/>
      <c r="L68" s="24"/>
      <c r="M68" s="24"/>
      <c r="N68" s="24"/>
      <c r="O68" s="24"/>
      <c r="P68" s="24"/>
      <c r="Q68" s="34"/>
    </row>
    <row r="69" spans="1:17" ht="22.5" hidden="1" customHeight="1">
      <c r="A69" s="186"/>
      <c r="B69" s="201"/>
      <c r="C69" s="171"/>
      <c r="D69" s="20" t="s">
        <v>104</v>
      </c>
      <c r="E69" s="21">
        <v>0</v>
      </c>
      <c r="F69" s="21">
        <v>0</v>
      </c>
      <c r="G69" s="21">
        <f t="shared" si="7"/>
        <v>0</v>
      </c>
      <c r="H69" s="21">
        <v>0</v>
      </c>
      <c r="I69" s="22" t="e">
        <f t="shared" si="4"/>
        <v>#DIV/0!</v>
      </c>
      <c r="J69" s="24"/>
      <c r="K69" s="24"/>
      <c r="L69" s="24"/>
      <c r="M69" s="24"/>
      <c r="N69" s="24"/>
      <c r="O69" s="24"/>
      <c r="P69" s="24"/>
      <c r="Q69" s="34"/>
    </row>
    <row r="70" spans="1:17" ht="1.5" hidden="1" customHeight="1">
      <c r="A70" s="186"/>
      <c r="B70" s="202"/>
      <c r="C70" s="152"/>
      <c r="D70" s="20" t="s">
        <v>105</v>
      </c>
      <c r="E70" s="21">
        <v>0</v>
      </c>
      <c r="F70" s="21">
        <v>0</v>
      </c>
      <c r="G70" s="21">
        <f t="shared" si="7"/>
        <v>0</v>
      </c>
      <c r="H70" s="21">
        <v>0</v>
      </c>
      <c r="I70" s="22" t="e">
        <f t="shared" si="4"/>
        <v>#DIV/0!</v>
      </c>
      <c r="J70" s="24"/>
      <c r="K70" s="24"/>
      <c r="L70" s="24"/>
      <c r="M70" s="24"/>
      <c r="N70" s="24"/>
      <c r="O70" s="24"/>
      <c r="P70" s="24"/>
      <c r="Q70" s="34"/>
    </row>
    <row r="71" spans="1:17" ht="16.5" customHeight="1">
      <c r="A71" s="186"/>
      <c r="B71" s="200" t="s">
        <v>11</v>
      </c>
      <c r="C71" s="151" t="s">
        <v>203</v>
      </c>
      <c r="D71" s="20" t="s">
        <v>92</v>
      </c>
      <c r="E71" s="21">
        <f>E72+E73</f>
        <v>9241.4</v>
      </c>
      <c r="F71" s="21">
        <f>F72+F73</f>
        <v>9241.4</v>
      </c>
      <c r="G71" s="21">
        <f t="shared" si="7"/>
        <v>0</v>
      </c>
      <c r="H71" s="21">
        <f>H72+H73</f>
        <v>9241.4</v>
      </c>
      <c r="I71" s="22">
        <f t="shared" si="4"/>
        <v>100</v>
      </c>
      <c r="J71" s="24">
        <v>2</v>
      </c>
      <c r="K71" s="24">
        <v>2</v>
      </c>
      <c r="L71" s="24">
        <f t="shared" si="8"/>
        <v>100</v>
      </c>
      <c r="M71" s="24">
        <v>2</v>
      </c>
      <c r="N71" s="24">
        <v>2</v>
      </c>
      <c r="O71" s="24">
        <v>2</v>
      </c>
      <c r="P71" s="24">
        <v>2</v>
      </c>
      <c r="Q71" s="33" t="s">
        <v>83</v>
      </c>
    </row>
    <row r="72" spans="1:17" ht="31.5" customHeight="1">
      <c r="A72" s="186"/>
      <c r="B72" s="201"/>
      <c r="C72" s="171"/>
      <c r="D72" s="20" t="s">
        <v>94</v>
      </c>
      <c r="E72" s="21">
        <v>9219.4</v>
      </c>
      <c r="F72" s="21">
        <v>9219.4</v>
      </c>
      <c r="G72" s="21">
        <f t="shared" si="7"/>
        <v>0</v>
      </c>
      <c r="H72" s="21">
        <v>9219.4</v>
      </c>
      <c r="I72" s="22">
        <f t="shared" ref="I72:I83" si="9">ROUND(H72/F72 *100,3)</f>
        <v>100</v>
      </c>
      <c r="J72" s="24"/>
      <c r="K72" s="24"/>
      <c r="L72" s="24"/>
      <c r="M72" s="24"/>
      <c r="N72" s="24"/>
      <c r="O72" s="24"/>
      <c r="P72" s="24"/>
      <c r="Q72" s="33"/>
    </row>
    <row r="73" spans="1:17" ht="23.25" customHeight="1">
      <c r="A73" s="186"/>
      <c r="B73" s="201"/>
      <c r="C73" s="171"/>
      <c r="D73" s="20" t="s">
        <v>93</v>
      </c>
      <c r="E73" s="21">
        <v>22</v>
      </c>
      <c r="F73" s="21">
        <v>22</v>
      </c>
      <c r="G73" s="21">
        <f t="shared" si="7"/>
        <v>0</v>
      </c>
      <c r="H73" s="21">
        <v>22</v>
      </c>
      <c r="I73" s="22">
        <f t="shared" si="9"/>
        <v>100</v>
      </c>
      <c r="J73" s="24"/>
      <c r="K73" s="24"/>
      <c r="L73" s="24"/>
      <c r="M73" s="24"/>
      <c r="N73" s="24"/>
      <c r="O73" s="24"/>
      <c r="P73" s="24"/>
      <c r="Q73" s="33"/>
    </row>
    <row r="74" spans="1:17" ht="22.5" hidden="1" customHeight="1">
      <c r="A74" s="186"/>
      <c r="B74" s="201"/>
      <c r="C74" s="171"/>
      <c r="D74" s="20" t="s">
        <v>104</v>
      </c>
      <c r="E74" s="21">
        <v>0</v>
      </c>
      <c r="F74" s="21">
        <v>0</v>
      </c>
      <c r="G74" s="21">
        <f t="shared" si="7"/>
        <v>0</v>
      </c>
      <c r="H74" s="21">
        <v>0</v>
      </c>
      <c r="I74" s="22" t="e">
        <f t="shared" si="9"/>
        <v>#DIV/0!</v>
      </c>
      <c r="J74" s="24"/>
      <c r="K74" s="24"/>
      <c r="L74" s="24"/>
      <c r="M74" s="24"/>
      <c r="N74" s="24"/>
      <c r="O74" s="24"/>
      <c r="P74" s="24"/>
      <c r="Q74" s="33"/>
    </row>
    <row r="75" spans="1:17" ht="38.25" hidden="1" customHeight="1">
      <c r="A75" s="186"/>
      <c r="B75" s="202"/>
      <c r="C75" s="152"/>
      <c r="D75" s="20" t="s">
        <v>105</v>
      </c>
      <c r="E75" s="21">
        <v>0</v>
      </c>
      <c r="F75" s="21">
        <v>0</v>
      </c>
      <c r="G75" s="21">
        <f t="shared" si="7"/>
        <v>0</v>
      </c>
      <c r="H75" s="21">
        <v>0</v>
      </c>
      <c r="I75" s="22" t="e">
        <f t="shared" si="9"/>
        <v>#DIV/0!</v>
      </c>
      <c r="J75" s="24"/>
      <c r="K75" s="24"/>
      <c r="L75" s="24"/>
      <c r="M75" s="24"/>
      <c r="N75" s="24"/>
      <c r="O75" s="24"/>
      <c r="P75" s="24"/>
      <c r="Q75" s="33"/>
    </row>
    <row r="76" spans="1:17" ht="15.75" customHeight="1">
      <c r="A76" s="186"/>
      <c r="B76" s="200" t="s">
        <v>12</v>
      </c>
      <c r="C76" s="151" t="s">
        <v>203</v>
      </c>
      <c r="D76" s="20" t="s">
        <v>92</v>
      </c>
      <c r="E76" s="21">
        <f t="shared" ref="E76:F76" si="10">E77+E78</f>
        <v>335752.19</v>
      </c>
      <c r="F76" s="21">
        <f t="shared" si="10"/>
        <v>350491.63199999998</v>
      </c>
      <c r="G76" s="21">
        <f t="shared" si="7"/>
        <v>14739.441999999981</v>
      </c>
      <c r="H76" s="21">
        <f>H77+H78</f>
        <v>348556.495</v>
      </c>
      <c r="I76" s="22">
        <f t="shared" si="9"/>
        <v>99.447999999999993</v>
      </c>
      <c r="J76" s="24">
        <v>7</v>
      </c>
      <c r="K76" s="24">
        <v>7</v>
      </c>
      <c r="L76" s="24">
        <f t="shared" si="8"/>
        <v>100</v>
      </c>
      <c r="M76" s="24">
        <v>3</v>
      </c>
      <c r="N76" s="24">
        <v>3</v>
      </c>
      <c r="O76" s="24">
        <v>3</v>
      </c>
      <c r="P76" s="24">
        <v>3</v>
      </c>
      <c r="Q76" s="33" t="s">
        <v>83</v>
      </c>
    </row>
    <row r="77" spans="1:17" ht="24" customHeight="1">
      <c r="A77" s="186"/>
      <c r="B77" s="201"/>
      <c r="C77" s="171"/>
      <c r="D77" s="20" t="s">
        <v>94</v>
      </c>
      <c r="E77" s="21">
        <v>0</v>
      </c>
      <c r="F77" s="21">
        <v>0</v>
      </c>
      <c r="G77" s="21">
        <f t="shared" si="7"/>
        <v>0</v>
      </c>
      <c r="H77" s="21">
        <v>0</v>
      </c>
      <c r="I77" s="22" t="s">
        <v>117</v>
      </c>
      <c r="J77" s="24"/>
      <c r="K77" s="24"/>
      <c r="L77" s="24"/>
      <c r="M77" s="24"/>
      <c r="N77" s="24"/>
      <c r="O77" s="24"/>
      <c r="P77" s="24"/>
      <c r="Q77" s="34"/>
    </row>
    <row r="78" spans="1:17" ht="31.5" customHeight="1">
      <c r="A78" s="186"/>
      <c r="B78" s="201"/>
      <c r="C78" s="171"/>
      <c r="D78" s="20" t="s">
        <v>93</v>
      </c>
      <c r="E78" s="21">
        <v>335752.19</v>
      </c>
      <c r="F78" s="21">
        <v>350491.63199999998</v>
      </c>
      <c r="G78" s="21">
        <f t="shared" si="7"/>
        <v>14739.441999999981</v>
      </c>
      <c r="H78" s="21">
        <v>348556.495</v>
      </c>
      <c r="I78" s="22">
        <f t="shared" si="9"/>
        <v>99.447999999999993</v>
      </c>
      <c r="J78" s="24"/>
      <c r="K78" s="24"/>
      <c r="L78" s="24"/>
      <c r="M78" s="24"/>
      <c r="N78" s="24"/>
      <c r="O78" s="24"/>
      <c r="P78" s="24"/>
      <c r="Q78" s="34"/>
    </row>
    <row r="79" spans="1:17" ht="30" hidden="1" customHeight="1">
      <c r="A79" s="187"/>
      <c r="B79" s="202"/>
      <c r="C79" s="152"/>
      <c r="D79" s="20" t="s">
        <v>104</v>
      </c>
      <c r="E79" s="21">
        <v>0</v>
      </c>
      <c r="F79" s="21">
        <v>0</v>
      </c>
      <c r="G79" s="21">
        <f t="shared" si="7"/>
        <v>0</v>
      </c>
      <c r="H79" s="21">
        <v>0</v>
      </c>
      <c r="I79" s="22" t="s">
        <v>117</v>
      </c>
      <c r="J79" s="35"/>
      <c r="K79" s="24"/>
      <c r="L79" s="24"/>
      <c r="M79" s="24"/>
      <c r="N79" s="24"/>
      <c r="O79" s="24"/>
      <c r="P79" s="24"/>
      <c r="Q79" s="34"/>
    </row>
    <row r="80" spans="1:17" ht="18" customHeight="1">
      <c r="A80" s="182">
        <v>3</v>
      </c>
      <c r="B80" s="181" t="s">
        <v>180</v>
      </c>
      <c r="C80" s="173" t="s">
        <v>203</v>
      </c>
      <c r="D80" s="15" t="s">
        <v>92</v>
      </c>
      <c r="E80" s="16">
        <f>E81+E82+E83</f>
        <v>1469107.1969999999</v>
      </c>
      <c r="F80" s="16">
        <f>F81+F82+F83</f>
        <v>1657124.5919999999</v>
      </c>
      <c r="G80" s="16">
        <f t="shared" si="7"/>
        <v>188017.39500000002</v>
      </c>
      <c r="H80" s="16">
        <f>H81+H82+H83</f>
        <v>1611402.3231599999</v>
      </c>
      <c r="I80" s="17">
        <f t="shared" si="9"/>
        <v>97.241</v>
      </c>
      <c r="J80" s="18">
        <v>8</v>
      </c>
      <c r="K80" s="18">
        <v>6</v>
      </c>
      <c r="L80" s="19">
        <f>K80/J80*100</f>
        <v>75</v>
      </c>
      <c r="M80" s="18">
        <v>5</v>
      </c>
      <c r="N80" s="18">
        <v>5</v>
      </c>
      <c r="O80" s="18">
        <v>5</v>
      </c>
      <c r="P80" s="18">
        <v>5</v>
      </c>
      <c r="Q80" s="175" t="s">
        <v>128</v>
      </c>
    </row>
    <row r="81" spans="1:17" ht="24" customHeight="1">
      <c r="A81" s="182"/>
      <c r="B81" s="181"/>
      <c r="C81" s="173"/>
      <c r="D81" s="20" t="s">
        <v>94</v>
      </c>
      <c r="E81" s="21">
        <v>366212.7</v>
      </c>
      <c r="F81" s="21">
        <v>526350.78399999999</v>
      </c>
      <c r="G81" s="21">
        <f t="shared" si="7"/>
        <v>160138.08399999997</v>
      </c>
      <c r="H81" s="21">
        <v>520937.973</v>
      </c>
      <c r="I81" s="22">
        <f t="shared" si="9"/>
        <v>98.971999999999994</v>
      </c>
      <c r="J81" s="24"/>
      <c r="K81" s="24"/>
      <c r="L81" s="24"/>
      <c r="M81" s="24"/>
      <c r="N81" s="24"/>
      <c r="O81" s="24"/>
      <c r="P81" s="24"/>
      <c r="Q81" s="176"/>
    </row>
    <row r="82" spans="1:17" ht="21.75" customHeight="1">
      <c r="A82" s="182"/>
      <c r="B82" s="181"/>
      <c r="C82" s="173"/>
      <c r="D82" s="20" t="s">
        <v>93</v>
      </c>
      <c r="E82" s="21">
        <v>982761.321</v>
      </c>
      <c r="F82" s="21">
        <v>1010640.632</v>
      </c>
      <c r="G82" s="21">
        <f t="shared" si="7"/>
        <v>27879.310999999987</v>
      </c>
      <c r="H82" s="21">
        <v>1007702.828</v>
      </c>
      <c r="I82" s="22">
        <f t="shared" si="9"/>
        <v>99.709000000000003</v>
      </c>
      <c r="J82" s="24"/>
      <c r="K82" s="24"/>
      <c r="L82" s="24"/>
      <c r="M82" s="24"/>
      <c r="N82" s="24"/>
      <c r="O82" s="24"/>
      <c r="P82" s="24"/>
      <c r="Q82" s="176"/>
    </row>
    <row r="83" spans="1:17" ht="35.25" customHeight="1">
      <c r="A83" s="182"/>
      <c r="B83" s="181"/>
      <c r="C83" s="173"/>
      <c r="D83" s="36" t="s">
        <v>105</v>
      </c>
      <c r="E83" s="37">
        <v>120133.17600000001</v>
      </c>
      <c r="F83" s="37">
        <v>120133.17600000001</v>
      </c>
      <c r="G83" s="37">
        <f t="shared" si="7"/>
        <v>0</v>
      </c>
      <c r="H83" s="37">
        <v>82761.522159999993</v>
      </c>
      <c r="I83" s="38">
        <f t="shared" si="9"/>
        <v>68.891000000000005</v>
      </c>
      <c r="J83" s="24"/>
      <c r="K83" s="24"/>
      <c r="L83" s="24"/>
      <c r="M83" s="24"/>
      <c r="N83" s="24"/>
      <c r="O83" s="24"/>
      <c r="P83" s="24"/>
      <c r="Q83" s="177"/>
    </row>
    <row r="84" spans="1:17" ht="13.5" customHeight="1">
      <c r="A84" s="170">
        <v>4</v>
      </c>
      <c r="B84" s="181" t="s">
        <v>13</v>
      </c>
      <c r="C84" s="188" t="s">
        <v>201</v>
      </c>
      <c r="D84" s="15" t="s">
        <v>92</v>
      </c>
      <c r="E84" s="16">
        <f>E88+E92+E96+E100+E104+E108</f>
        <v>13240569.570000002</v>
      </c>
      <c r="F84" s="16">
        <f>F88+F92+F96+F100+F104+F108</f>
        <v>13258994.332999999</v>
      </c>
      <c r="G84" s="16">
        <f t="shared" si="7"/>
        <v>18424.762999996543</v>
      </c>
      <c r="H84" s="16">
        <f>H88+H92+H96+H100+H104+H108</f>
        <v>13067324.437000003</v>
      </c>
      <c r="I84" s="19">
        <f t="shared" ref="I84:I121" si="11">ROUND(H84/F84 *100,3)</f>
        <v>98.554000000000002</v>
      </c>
      <c r="J84" s="18">
        <v>51</v>
      </c>
      <c r="K84" s="18">
        <v>41</v>
      </c>
      <c r="L84" s="19">
        <f t="shared" si="8"/>
        <v>80.392156862745097</v>
      </c>
      <c r="M84" s="18">
        <v>54</v>
      </c>
      <c r="N84" s="18">
        <v>54</v>
      </c>
      <c r="O84" s="18">
        <v>104</v>
      </c>
      <c r="P84" s="18">
        <v>101</v>
      </c>
      <c r="Q84" s="175" t="s">
        <v>126</v>
      </c>
    </row>
    <row r="85" spans="1:17" ht="22.5">
      <c r="A85" s="170"/>
      <c r="B85" s="181"/>
      <c r="C85" s="189"/>
      <c r="D85" s="20" t="s">
        <v>94</v>
      </c>
      <c r="E85" s="21">
        <f>E89+E93+E97+E101+E105</f>
        <v>5230411.0999999996</v>
      </c>
      <c r="F85" s="21">
        <f>F89+F93+F97+F101+F105</f>
        <v>5209226</v>
      </c>
      <c r="G85" s="21">
        <f t="shared" si="7"/>
        <v>-21185.099999999627</v>
      </c>
      <c r="H85" s="21">
        <f>H89+H93+H97+H101+H105</f>
        <v>5120807.3550000004</v>
      </c>
      <c r="I85" s="26">
        <f t="shared" si="11"/>
        <v>98.302999999999997</v>
      </c>
      <c r="J85" s="23">
        <v>2</v>
      </c>
      <c r="K85" s="24">
        <v>2</v>
      </c>
      <c r="L85" s="24"/>
      <c r="M85" s="24"/>
      <c r="N85" s="24"/>
      <c r="O85" s="24"/>
      <c r="P85" s="24"/>
      <c r="Q85" s="176"/>
    </row>
    <row r="86" spans="1:17" ht="32.25" customHeight="1">
      <c r="A86" s="170"/>
      <c r="B86" s="181"/>
      <c r="C86" s="189"/>
      <c r="D86" s="20" t="s">
        <v>93</v>
      </c>
      <c r="E86" s="21">
        <f>E90+E94+E98+E102+E106+E110</f>
        <v>8010158.4699999997</v>
      </c>
      <c r="F86" s="21">
        <f>F90+F94+F98+F102+F106+F110</f>
        <v>8049768.3330000015</v>
      </c>
      <c r="G86" s="21">
        <f t="shared" si="7"/>
        <v>39609.863000001758</v>
      </c>
      <c r="H86" s="21">
        <f>H90+H94+H98+H102+H106+H110</f>
        <v>7946517.0820000004</v>
      </c>
      <c r="I86" s="26">
        <f t="shared" si="11"/>
        <v>98.716999999999999</v>
      </c>
      <c r="J86" s="24"/>
      <c r="K86" s="24"/>
      <c r="L86" s="24"/>
      <c r="M86" s="24"/>
      <c r="N86" s="24"/>
      <c r="O86" s="24"/>
      <c r="P86" s="24"/>
      <c r="Q86" s="176"/>
    </row>
    <row r="87" spans="1:17" ht="22.5" hidden="1" customHeight="1">
      <c r="A87" s="170"/>
      <c r="B87" s="181"/>
      <c r="C87" s="190"/>
      <c r="D87" s="20" t="s">
        <v>104</v>
      </c>
      <c r="E87" s="21">
        <v>0</v>
      </c>
      <c r="F87" s="21">
        <v>0</v>
      </c>
      <c r="G87" s="21">
        <f t="shared" si="7"/>
        <v>0</v>
      </c>
      <c r="H87" s="21">
        <v>0</v>
      </c>
      <c r="I87" s="26" t="s">
        <v>117</v>
      </c>
      <c r="J87" s="24"/>
      <c r="K87" s="24"/>
      <c r="L87" s="24"/>
      <c r="M87" s="24"/>
      <c r="N87" s="24"/>
      <c r="O87" s="24"/>
      <c r="P87" s="24"/>
      <c r="Q87" s="177"/>
    </row>
    <row r="88" spans="1:17" ht="14.25" customHeight="1">
      <c r="A88" s="170"/>
      <c r="B88" s="162" t="s">
        <v>14</v>
      </c>
      <c r="C88" s="151" t="s">
        <v>201</v>
      </c>
      <c r="D88" s="20" t="s">
        <v>92</v>
      </c>
      <c r="E88" s="21">
        <f>E89+E90</f>
        <v>3392547.452</v>
      </c>
      <c r="F88" s="21">
        <f>F89+F90</f>
        <v>3394674.9109999998</v>
      </c>
      <c r="G88" s="21">
        <f t="shared" si="7"/>
        <v>2127.4589999997988</v>
      </c>
      <c r="H88" s="21">
        <f>H89+H90</f>
        <v>3294026.31</v>
      </c>
      <c r="I88" s="26">
        <f t="shared" si="11"/>
        <v>97.034999999999997</v>
      </c>
      <c r="J88" s="24">
        <v>8</v>
      </c>
      <c r="K88" s="24">
        <v>7</v>
      </c>
      <c r="L88" s="26">
        <f t="shared" si="8"/>
        <v>87.5</v>
      </c>
      <c r="M88" s="24">
        <v>23</v>
      </c>
      <c r="N88" s="24">
        <v>23</v>
      </c>
      <c r="O88" s="24">
        <v>34</v>
      </c>
      <c r="P88" s="24">
        <v>34</v>
      </c>
      <c r="Q88" s="40"/>
    </row>
    <row r="89" spans="1:17" ht="22.5">
      <c r="A89" s="170"/>
      <c r="B89" s="162"/>
      <c r="C89" s="171"/>
      <c r="D89" s="20" t="s">
        <v>94</v>
      </c>
      <c r="E89" s="21">
        <v>977902.4</v>
      </c>
      <c r="F89" s="21">
        <v>977902.4</v>
      </c>
      <c r="G89" s="21">
        <f t="shared" si="7"/>
        <v>0</v>
      </c>
      <c r="H89" s="21">
        <v>910339.19099999999</v>
      </c>
      <c r="I89" s="26">
        <f t="shared" si="11"/>
        <v>93.090999999999994</v>
      </c>
      <c r="J89" s="24"/>
      <c r="K89" s="24"/>
      <c r="L89" s="24"/>
      <c r="M89" s="24"/>
      <c r="N89" s="24"/>
      <c r="O89" s="24"/>
      <c r="P89" s="24"/>
      <c r="Q89" s="41"/>
    </row>
    <row r="90" spans="1:17" ht="30" customHeight="1">
      <c r="A90" s="170"/>
      <c r="B90" s="162"/>
      <c r="C90" s="171"/>
      <c r="D90" s="20" t="s">
        <v>93</v>
      </c>
      <c r="E90" s="21">
        <v>2414645.0520000001</v>
      </c>
      <c r="F90" s="21">
        <v>2416772.5109999999</v>
      </c>
      <c r="G90" s="21">
        <f t="shared" si="7"/>
        <v>2127.4589999997988</v>
      </c>
      <c r="H90" s="21">
        <v>2383687.1189999999</v>
      </c>
      <c r="I90" s="3">
        <f t="shared" si="11"/>
        <v>98.631</v>
      </c>
      <c r="J90" s="24"/>
      <c r="K90" s="24"/>
      <c r="L90" s="24"/>
      <c r="M90" s="24"/>
      <c r="N90" s="24"/>
      <c r="O90" s="24"/>
      <c r="P90" s="24"/>
      <c r="Q90" s="27"/>
    </row>
    <row r="91" spans="1:17" ht="22.5" hidden="1" customHeight="1">
      <c r="A91" s="170"/>
      <c r="B91" s="162"/>
      <c r="C91" s="152"/>
      <c r="D91" s="20" t="s">
        <v>104</v>
      </c>
      <c r="E91" s="21">
        <v>0</v>
      </c>
      <c r="F91" s="21">
        <v>0</v>
      </c>
      <c r="G91" s="21">
        <f t="shared" si="7"/>
        <v>0</v>
      </c>
      <c r="H91" s="21">
        <v>0</v>
      </c>
      <c r="I91" s="3" t="s">
        <v>117</v>
      </c>
      <c r="J91" s="24"/>
      <c r="K91" s="24"/>
      <c r="L91" s="24"/>
      <c r="M91" s="24"/>
      <c r="N91" s="24"/>
      <c r="O91" s="24"/>
      <c r="P91" s="24"/>
      <c r="Q91" s="27"/>
    </row>
    <row r="92" spans="1:17" ht="12" customHeight="1">
      <c r="A92" s="170"/>
      <c r="B92" s="162" t="s">
        <v>15</v>
      </c>
      <c r="C92" s="151" t="s">
        <v>201</v>
      </c>
      <c r="D92" s="20" t="s">
        <v>92</v>
      </c>
      <c r="E92" s="21">
        <f>E93+E94</f>
        <v>2596887.2230000002</v>
      </c>
      <c r="F92" s="21">
        <f>F93+F94</f>
        <v>2628360.8560000001</v>
      </c>
      <c r="G92" s="21">
        <f t="shared" si="7"/>
        <v>31473.632999999914</v>
      </c>
      <c r="H92" s="21">
        <f>H93+H94</f>
        <v>2599186.6830000002</v>
      </c>
      <c r="I92" s="3">
        <f t="shared" si="11"/>
        <v>98.89</v>
      </c>
      <c r="J92" s="24">
        <v>9</v>
      </c>
      <c r="K92" s="24">
        <v>6</v>
      </c>
      <c r="L92" s="26">
        <f t="shared" si="8"/>
        <v>66.666666666666671</v>
      </c>
      <c r="M92" s="24">
        <v>6</v>
      </c>
      <c r="N92" s="24">
        <v>6</v>
      </c>
      <c r="O92" s="24">
        <v>10</v>
      </c>
      <c r="P92" s="24">
        <v>9</v>
      </c>
      <c r="Q92" s="27" t="s">
        <v>83</v>
      </c>
    </row>
    <row r="93" spans="1:17" ht="25.5" customHeight="1">
      <c r="A93" s="170"/>
      <c r="B93" s="162"/>
      <c r="C93" s="171"/>
      <c r="D93" s="20" t="s">
        <v>94</v>
      </c>
      <c r="E93" s="21">
        <v>347153.5</v>
      </c>
      <c r="F93" s="21">
        <v>347153.5</v>
      </c>
      <c r="G93" s="21">
        <f t="shared" si="7"/>
        <v>0</v>
      </c>
      <c r="H93" s="21">
        <v>347153.5</v>
      </c>
      <c r="I93" s="3">
        <f t="shared" si="11"/>
        <v>100</v>
      </c>
      <c r="J93" s="24"/>
      <c r="K93" s="24"/>
      <c r="L93" s="24"/>
      <c r="M93" s="24"/>
      <c r="N93" s="24"/>
      <c r="O93" s="24"/>
      <c r="P93" s="24"/>
      <c r="Q93" s="27"/>
    </row>
    <row r="94" spans="1:17" ht="29.25" customHeight="1">
      <c r="A94" s="170"/>
      <c r="B94" s="162"/>
      <c r="C94" s="171"/>
      <c r="D94" s="20" t="s">
        <v>93</v>
      </c>
      <c r="E94" s="21">
        <v>2249733.7230000002</v>
      </c>
      <c r="F94" s="21">
        <v>2281207.3560000001</v>
      </c>
      <c r="G94" s="21">
        <f t="shared" si="7"/>
        <v>31473.632999999914</v>
      </c>
      <c r="H94" s="21">
        <v>2252033.1830000002</v>
      </c>
      <c r="I94" s="3">
        <f t="shared" si="11"/>
        <v>98.721000000000004</v>
      </c>
      <c r="J94" s="24"/>
      <c r="K94" s="24"/>
      <c r="L94" s="24"/>
      <c r="M94" s="24"/>
      <c r="N94" s="24"/>
      <c r="O94" s="24"/>
      <c r="P94" s="24"/>
      <c r="Q94" s="27"/>
    </row>
    <row r="95" spans="1:17" ht="1.5" hidden="1" customHeight="1">
      <c r="A95" s="170"/>
      <c r="B95" s="162"/>
      <c r="C95" s="152"/>
      <c r="D95" s="20" t="s">
        <v>104</v>
      </c>
      <c r="E95" s="21">
        <v>0</v>
      </c>
      <c r="F95" s="21">
        <v>0</v>
      </c>
      <c r="G95" s="21">
        <f t="shared" si="7"/>
        <v>0</v>
      </c>
      <c r="H95" s="21"/>
      <c r="I95" s="3" t="s">
        <v>117</v>
      </c>
      <c r="J95" s="24"/>
      <c r="K95" s="24"/>
      <c r="L95" s="24"/>
      <c r="M95" s="24"/>
      <c r="N95" s="24"/>
      <c r="O95" s="24"/>
      <c r="P95" s="24"/>
      <c r="Q95" s="27"/>
    </row>
    <row r="96" spans="1:17" ht="15" customHeight="1">
      <c r="A96" s="170"/>
      <c r="B96" s="162" t="s">
        <v>16</v>
      </c>
      <c r="C96" s="151" t="s">
        <v>201</v>
      </c>
      <c r="D96" s="20" t="s">
        <v>92</v>
      </c>
      <c r="E96" s="21">
        <f>E97+E98</f>
        <v>6963075.4010000005</v>
      </c>
      <c r="F96" s="21">
        <f>F97+F98</f>
        <v>6938575.398</v>
      </c>
      <c r="G96" s="21">
        <f t="shared" si="7"/>
        <v>-24500.003000000492</v>
      </c>
      <c r="H96" s="21">
        <f>H97+H98</f>
        <v>6879335.0810000002</v>
      </c>
      <c r="I96" s="3">
        <f t="shared" si="11"/>
        <v>99.146000000000001</v>
      </c>
      <c r="J96" s="24">
        <v>14</v>
      </c>
      <c r="K96" s="24">
        <v>14</v>
      </c>
      <c r="L96" s="26">
        <f t="shared" ref="L96:L160" si="12">K96*100/J96</f>
        <v>100</v>
      </c>
      <c r="M96" s="24">
        <v>15</v>
      </c>
      <c r="N96" s="24">
        <v>15</v>
      </c>
      <c r="O96" s="24">
        <v>46</v>
      </c>
      <c r="P96" s="24">
        <v>45</v>
      </c>
      <c r="Q96" s="27" t="s">
        <v>83</v>
      </c>
    </row>
    <row r="97" spans="1:17" ht="22.5" customHeight="1">
      <c r="A97" s="170"/>
      <c r="B97" s="162"/>
      <c r="C97" s="171"/>
      <c r="D97" s="20" t="s">
        <v>94</v>
      </c>
      <c r="E97" s="21">
        <v>3905355.2</v>
      </c>
      <c r="F97" s="21">
        <v>3884170.1</v>
      </c>
      <c r="G97" s="21">
        <f t="shared" si="7"/>
        <v>-21185.100000000093</v>
      </c>
      <c r="H97" s="21">
        <v>3863314.6639999999</v>
      </c>
      <c r="I97" s="3">
        <f t="shared" si="11"/>
        <v>99.462999999999994</v>
      </c>
      <c r="J97" s="24"/>
      <c r="K97" s="24"/>
      <c r="L97" s="24"/>
      <c r="M97" s="24"/>
      <c r="N97" s="24"/>
      <c r="O97" s="24"/>
      <c r="P97" s="24"/>
      <c r="Q97" s="27"/>
    </row>
    <row r="98" spans="1:17" ht="29.25" customHeight="1">
      <c r="A98" s="170"/>
      <c r="B98" s="162"/>
      <c r="C98" s="171"/>
      <c r="D98" s="25" t="s">
        <v>93</v>
      </c>
      <c r="E98" s="42">
        <v>3057720.2009999999</v>
      </c>
      <c r="F98" s="42">
        <v>3054405.298</v>
      </c>
      <c r="G98" s="42">
        <f t="shared" si="7"/>
        <v>-3314.9029999999329</v>
      </c>
      <c r="H98" s="42">
        <v>3016020.4169999999</v>
      </c>
      <c r="I98" s="43">
        <f t="shared" si="11"/>
        <v>98.742999999999995</v>
      </c>
      <c r="J98" s="24"/>
      <c r="K98" s="24"/>
      <c r="L98" s="24"/>
      <c r="M98" s="24"/>
      <c r="N98" s="24"/>
      <c r="O98" s="24"/>
      <c r="P98" s="24"/>
      <c r="Q98" s="27"/>
    </row>
    <row r="99" spans="1:17" ht="1.5" hidden="1" customHeight="1">
      <c r="A99" s="170"/>
      <c r="B99" s="162"/>
      <c r="C99" s="152"/>
      <c r="D99" s="20" t="s">
        <v>104</v>
      </c>
      <c r="E99" s="21">
        <v>0</v>
      </c>
      <c r="F99" s="21">
        <v>0</v>
      </c>
      <c r="G99" s="21">
        <f t="shared" si="7"/>
        <v>0</v>
      </c>
      <c r="H99" s="21">
        <v>0</v>
      </c>
      <c r="I99" s="3" t="s">
        <v>117</v>
      </c>
      <c r="J99" s="24"/>
      <c r="K99" s="24"/>
      <c r="L99" s="24"/>
      <c r="M99" s="24"/>
      <c r="N99" s="24"/>
      <c r="O99" s="24"/>
      <c r="P99" s="24"/>
      <c r="Q99" s="27"/>
    </row>
    <row r="100" spans="1:17" ht="18.75" customHeight="1">
      <c r="A100" s="170"/>
      <c r="B100" s="162" t="s">
        <v>17</v>
      </c>
      <c r="C100" s="151" t="s">
        <v>201</v>
      </c>
      <c r="D100" s="20" t="s">
        <v>92</v>
      </c>
      <c r="E100" s="21">
        <f>E101+E102</f>
        <v>70078.675000000003</v>
      </c>
      <c r="F100" s="21">
        <f>F101+F102</f>
        <v>70078.675000000003</v>
      </c>
      <c r="G100" s="21">
        <f t="shared" si="7"/>
        <v>0</v>
      </c>
      <c r="H100" s="21">
        <f>H101+H102</f>
        <v>69290.516000000003</v>
      </c>
      <c r="I100" s="3">
        <f t="shared" si="11"/>
        <v>98.875</v>
      </c>
      <c r="J100" s="24">
        <v>4</v>
      </c>
      <c r="K100" s="24">
        <v>4</v>
      </c>
      <c r="L100" s="24">
        <f t="shared" si="12"/>
        <v>100</v>
      </c>
      <c r="M100" s="24">
        <v>3</v>
      </c>
      <c r="N100" s="24">
        <v>3</v>
      </c>
      <c r="O100" s="24">
        <v>3</v>
      </c>
      <c r="P100" s="24">
        <v>3</v>
      </c>
      <c r="Q100" s="27" t="s">
        <v>83</v>
      </c>
    </row>
    <row r="101" spans="1:17" ht="22.5">
      <c r="A101" s="170"/>
      <c r="B101" s="162"/>
      <c r="C101" s="171"/>
      <c r="D101" s="20" t="s">
        <v>94</v>
      </c>
      <c r="E101" s="21">
        <v>0</v>
      </c>
      <c r="F101" s="21">
        <v>0</v>
      </c>
      <c r="G101" s="21">
        <f t="shared" si="7"/>
        <v>0</v>
      </c>
      <c r="H101" s="21">
        <v>0</v>
      </c>
      <c r="I101" s="3" t="s">
        <v>117</v>
      </c>
      <c r="J101" s="24"/>
      <c r="K101" s="24"/>
      <c r="L101" s="24"/>
      <c r="M101" s="24"/>
      <c r="N101" s="24"/>
      <c r="O101" s="24"/>
      <c r="P101" s="24"/>
      <c r="Q101" s="27"/>
    </row>
    <row r="102" spans="1:17" ht="26.25" customHeight="1">
      <c r="A102" s="170"/>
      <c r="B102" s="162"/>
      <c r="C102" s="171"/>
      <c r="D102" s="20" t="s">
        <v>93</v>
      </c>
      <c r="E102" s="21">
        <v>70078.675000000003</v>
      </c>
      <c r="F102" s="21">
        <v>70078.675000000003</v>
      </c>
      <c r="G102" s="21">
        <f t="shared" si="7"/>
        <v>0</v>
      </c>
      <c r="H102" s="21">
        <v>69290.516000000003</v>
      </c>
      <c r="I102" s="3">
        <f t="shared" si="11"/>
        <v>98.875</v>
      </c>
      <c r="J102" s="24"/>
      <c r="K102" s="24"/>
      <c r="L102" s="24"/>
      <c r="M102" s="24"/>
      <c r="N102" s="24"/>
      <c r="O102" s="24"/>
      <c r="P102" s="24"/>
      <c r="Q102" s="27"/>
    </row>
    <row r="103" spans="1:17" ht="24.75" hidden="1" customHeight="1">
      <c r="A103" s="170"/>
      <c r="B103" s="162"/>
      <c r="C103" s="152"/>
      <c r="D103" s="20" t="s">
        <v>104</v>
      </c>
      <c r="E103" s="21">
        <v>0</v>
      </c>
      <c r="F103" s="21">
        <v>0</v>
      </c>
      <c r="G103" s="21">
        <f t="shared" si="7"/>
        <v>0</v>
      </c>
      <c r="H103" s="21">
        <v>0</v>
      </c>
      <c r="I103" s="3" t="s">
        <v>117</v>
      </c>
      <c r="J103" s="24"/>
      <c r="K103" s="24"/>
      <c r="L103" s="24"/>
      <c r="M103" s="24"/>
      <c r="N103" s="24"/>
      <c r="O103" s="24"/>
      <c r="P103" s="24"/>
      <c r="Q103" s="27"/>
    </row>
    <row r="104" spans="1:17" ht="12.75" customHeight="1">
      <c r="A104" s="170"/>
      <c r="B104" s="162" t="s">
        <v>18</v>
      </c>
      <c r="C104" s="151" t="s">
        <v>201</v>
      </c>
      <c r="D104" s="20" t="s">
        <v>92</v>
      </c>
      <c r="E104" s="21">
        <f>E105+E106</f>
        <v>12895.212</v>
      </c>
      <c r="F104" s="21">
        <f>F105+F106</f>
        <v>12895.212</v>
      </c>
      <c r="G104" s="21">
        <f t="shared" si="7"/>
        <v>0</v>
      </c>
      <c r="H104" s="21">
        <f>H105+H106</f>
        <v>11958.195</v>
      </c>
      <c r="I104" s="3">
        <f t="shared" si="11"/>
        <v>92.733999999999995</v>
      </c>
      <c r="J104" s="24">
        <v>4</v>
      </c>
      <c r="K104" s="24">
        <v>4</v>
      </c>
      <c r="L104" s="24">
        <f t="shared" si="12"/>
        <v>100</v>
      </c>
      <c r="M104" s="24">
        <v>5</v>
      </c>
      <c r="N104" s="24">
        <v>5</v>
      </c>
      <c r="O104" s="24">
        <v>7</v>
      </c>
      <c r="P104" s="24">
        <v>7</v>
      </c>
      <c r="Q104" s="27" t="s">
        <v>83</v>
      </c>
    </row>
    <row r="105" spans="1:17" ht="22.5">
      <c r="A105" s="170"/>
      <c r="B105" s="162"/>
      <c r="C105" s="171"/>
      <c r="D105" s="20" t="s">
        <v>94</v>
      </c>
      <c r="E105" s="21">
        <v>0</v>
      </c>
      <c r="F105" s="21">
        <v>0</v>
      </c>
      <c r="G105" s="21">
        <f t="shared" si="7"/>
        <v>0</v>
      </c>
      <c r="H105" s="21">
        <f t="shared" si="7"/>
        <v>0</v>
      </c>
      <c r="I105" s="3" t="s">
        <v>117</v>
      </c>
      <c r="J105" s="24"/>
      <c r="K105" s="24"/>
      <c r="L105" s="24"/>
      <c r="M105" s="24"/>
      <c r="N105" s="24"/>
      <c r="O105" s="24"/>
      <c r="P105" s="24"/>
      <c r="Q105" s="30"/>
    </row>
    <row r="106" spans="1:17" ht="24.75" customHeight="1">
      <c r="A106" s="170"/>
      <c r="B106" s="162"/>
      <c r="C106" s="171"/>
      <c r="D106" s="20" t="s">
        <v>93</v>
      </c>
      <c r="E106" s="21">
        <v>12895.212</v>
      </c>
      <c r="F106" s="21">
        <v>12895.212</v>
      </c>
      <c r="G106" s="21">
        <f t="shared" si="7"/>
        <v>0</v>
      </c>
      <c r="H106" s="21">
        <v>11958.195</v>
      </c>
      <c r="I106" s="3">
        <f t="shared" si="11"/>
        <v>92.733999999999995</v>
      </c>
      <c r="J106" s="24"/>
      <c r="K106" s="24"/>
      <c r="L106" s="24"/>
      <c r="M106" s="24"/>
      <c r="N106" s="24"/>
      <c r="O106" s="24"/>
      <c r="P106" s="24"/>
      <c r="Q106" s="30"/>
    </row>
    <row r="107" spans="1:17" ht="22.5" hidden="1" customHeight="1">
      <c r="A107" s="170"/>
      <c r="B107" s="162"/>
      <c r="C107" s="152"/>
      <c r="D107" s="20" t="s">
        <v>104</v>
      </c>
      <c r="E107" s="21">
        <v>0</v>
      </c>
      <c r="F107" s="21">
        <v>0</v>
      </c>
      <c r="G107" s="21">
        <f t="shared" si="7"/>
        <v>0</v>
      </c>
      <c r="H107" s="21">
        <v>0</v>
      </c>
      <c r="I107" s="3" t="s">
        <v>117</v>
      </c>
      <c r="J107" s="24"/>
      <c r="K107" s="24"/>
      <c r="L107" s="24"/>
      <c r="M107" s="24"/>
      <c r="N107" s="24"/>
      <c r="O107" s="24"/>
      <c r="P107" s="24"/>
      <c r="Q107" s="30"/>
    </row>
    <row r="108" spans="1:17" ht="12.75" customHeight="1">
      <c r="A108" s="170"/>
      <c r="B108" s="162" t="s">
        <v>19</v>
      </c>
      <c r="C108" s="151" t="s">
        <v>201</v>
      </c>
      <c r="D108" s="20" t="s">
        <v>92</v>
      </c>
      <c r="E108" s="21">
        <f>E109+E110</f>
        <v>205085.60699999999</v>
      </c>
      <c r="F108" s="21">
        <f>F109+F110</f>
        <v>214409.28099999999</v>
      </c>
      <c r="G108" s="21">
        <f t="shared" si="7"/>
        <v>9323.6739999999991</v>
      </c>
      <c r="H108" s="21">
        <f>H109+H110</f>
        <v>213527.652</v>
      </c>
      <c r="I108" s="3">
        <f t="shared" si="11"/>
        <v>99.588999999999999</v>
      </c>
      <c r="J108" s="24">
        <v>10</v>
      </c>
      <c r="K108" s="24">
        <v>4</v>
      </c>
      <c r="L108" s="24">
        <f t="shared" si="12"/>
        <v>40</v>
      </c>
      <c r="M108" s="24">
        <v>2</v>
      </c>
      <c r="N108" s="24">
        <v>2</v>
      </c>
      <c r="O108" s="24">
        <v>4</v>
      </c>
      <c r="P108" s="24">
        <v>3</v>
      </c>
      <c r="Q108" s="30" t="s">
        <v>83</v>
      </c>
    </row>
    <row r="109" spans="1:17" ht="22.5" customHeight="1">
      <c r="A109" s="170"/>
      <c r="B109" s="162"/>
      <c r="C109" s="171"/>
      <c r="D109" s="20" t="s">
        <v>94</v>
      </c>
      <c r="E109" s="21">
        <v>0</v>
      </c>
      <c r="F109" s="21">
        <v>0</v>
      </c>
      <c r="G109" s="21">
        <f t="shared" si="7"/>
        <v>0</v>
      </c>
      <c r="H109" s="21">
        <v>0</v>
      </c>
      <c r="I109" s="3" t="s">
        <v>117</v>
      </c>
      <c r="J109" s="24"/>
      <c r="K109" s="24"/>
      <c r="L109" s="24"/>
      <c r="M109" s="24"/>
      <c r="N109" s="24"/>
      <c r="O109" s="24"/>
      <c r="P109" s="24"/>
      <c r="Q109" s="30"/>
    </row>
    <row r="110" spans="1:17" ht="23.25" customHeight="1">
      <c r="A110" s="170"/>
      <c r="B110" s="162"/>
      <c r="C110" s="171"/>
      <c r="D110" s="20" t="s">
        <v>93</v>
      </c>
      <c r="E110" s="21">
        <v>205085.60699999999</v>
      </c>
      <c r="F110" s="21">
        <v>214409.28099999999</v>
      </c>
      <c r="G110" s="21">
        <f t="shared" si="7"/>
        <v>9323.6739999999991</v>
      </c>
      <c r="H110" s="21">
        <v>213527.652</v>
      </c>
      <c r="I110" s="3">
        <f t="shared" si="11"/>
        <v>99.588999999999999</v>
      </c>
      <c r="J110" s="24"/>
      <c r="K110" s="24"/>
      <c r="L110" s="24"/>
      <c r="M110" s="24"/>
      <c r="N110" s="24"/>
      <c r="O110" s="24"/>
      <c r="P110" s="24"/>
      <c r="Q110" s="30"/>
    </row>
    <row r="111" spans="1:17" ht="3" hidden="1" customHeight="1">
      <c r="A111" s="170"/>
      <c r="B111" s="162"/>
      <c r="C111" s="152"/>
      <c r="D111" s="20" t="s">
        <v>104</v>
      </c>
      <c r="E111" s="21">
        <v>0</v>
      </c>
      <c r="F111" s="21">
        <v>0</v>
      </c>
      <c r="G111" s="21">
        <f t="shared" si="7"/>
        <v>0</v>
      </c>
      <c r="H111" s="21">
        <v>0</v>
      </c>
      <c r="I111" s="3" t="s">
        <v>117</v>
      </c>
      <c r="J111" s="24"/>
      <c r="K111" s="24"/>
      <c r="L111" s="24"/>
      <c r="M111" s="24"/>
      <c r="N111" s="24"/>
      <c r="O111" s="24"/>
      <c r="P111" s="24"/>
      <c r="Q111" s="27"/>
    </row>
    <row r="112" spans="1:17" s="44" customFormat="1" ht="18.75" customHeight="1">
      <c r="A112" s="182">
        <v>5</v>
      </c>
      <c r="B112" s="181" t="s">
        <v>110</v>
      </c>
      <c r="C112" s="173" t="s">
        <v>201</v>
      </c>
      <c r="D112" s="15" t="s">
        <v>92</v>
      </c>
      <c r="E112" s="16">
        <f>E113+E114</f>
        <v>34634.36</v>
      </c>
      <c r="F112" s="16">
        <f>F113+F114</f>
        <v>34634.36</v>
      </c>
      <c r="G112" s="16">
        <f t="shared" ref="G112" si="13">G113+G114</f>
        <v>0</v>
      </c>
      <c r="H112" s="16">
        <f>H113+H114</f>
        <v>34632.436999999998</v>
      </c>
      <c r="I112" s="3">
        <f t="shared" si="11"/>
        <v>99.994</v>
      </c>
      <c r="J112" s="18">
        <v>18</v>
      </c>
      <c r="K112" s="18">
        <v>17</v>
      </c>
      <c r="L112" s="19">
        <f t="shared" si="12"/>
        <v>94.444444444444443</v>
      </c>
      <c r="M112" s="18">
        <v>28</v>
      </c>
      <c r="N112" s="18">
        <v>28</v>
      </c>
      <c r="O112" s="18">
        <v>21</v>
      </c>
      <c r="P112" s="18">
        <v>21</v>
      </c>
      <c r="Q112" s="175" t="s">
        <v>126</v>
      </c>
    </row>
    <row r="113" spans="1:17" s="44" customFormat="1" ht="26.25" customHeight="1">
      <c r="A113" s="182"/>
      <c r="B113" s="181"/>
      <c r="C113" s="173"/>
      <c r="D113" s="20" t="s">
        <v>94</v>
      </c>
      <c r="E113" s="21">
        <f t="shared" ref="E113:H113" si="14">E116+E119+E122+E125</f>
        <v>14190.3</v>
      </c>
      <c r="F113" s="21">
        <f t="shared" si="14"/>
        <v>14190.3</v>
      </c>
      <c r="G113" s="21">
        <f t="shared" si="14"/>
        <v>0</v>
      </c>
      <c r="H113" s="21">
        <f t="shared" si="14"/>
        <v>14188.627</v>
      </c>
      <c r="I113" s="3">
        <f t="shared" si="11"/>
        <v>99.988</v>
      </c>
      <c r="J113" s="23">
        <v>3</v>
      </c>
      <c r="K113" s="24">
        <v>3</v>
      </c>
      <c r="L113" s="24"/>
      <c r="M113" s="24"/>
      <c r="N113" s="24"/>
      <c r="O113" s="24"/>
      <c r="P113" s="24"/>
      <c r="Q113" s="176"/>
    </row>
    <row r="114" spans="1:17" s="44" customFormat="1" ht="29.25" customHeight="1">
      <c r="A114" s="182"/>
      <c r="B114" s="181"/>
      <c r="C114" s="173"/>
      <c r="D114" s="20" t="s">
        <v>93</v>
      </c>
      <c r="E114" s="21">
        <f>E117+E120+E123+E126</f>
        <v>20444.059999999998</v>
      </c>
      <c r="F114" s="21">
        <f>F117+F120+F123+F126</f>
        <v>20444.059999999998</v>
      </c>
      <c r="G114" s="21">
        <f t="shared" ref="G114:G181" si="15">F114-E114</f>
        <v>0</v>
      </c>
      <c r="H114" s="21">
        <f>H117+H120+H123+H126</f>
        <v>20443.809999999998</v>
      </c>
      <c r="I114" s="3">
        <f t="shared" si="11"/>
        <v>99.998999999999995</v>
      </c>
      <c r="J114" s="24"/>
      <c r="K114" s="24"/>
      <c r="L114" s="24"/>
      <c r="M114" s="24"/>
      <c r="N114" s="24"/>
      <c r="O114" s="24"/>
      <c r="P114" s="24"/>
      <c r="Q114" s="177"/>
    </row>
    <row r="115" spans="1:17" s="45" customFormat="1" ht="12" customHeight="1">
      <c r="A115" s="182"/>
      <c r="B115" s="162" t="s">
        <v>118</v>
      </c>
      <c r="C115" s="174" t="s">
        <v>201</v>
      </c>
      <c r="D115" s="20" t="s">
        <v>92</v>
      </c>
      <c r="E115" s="21">
        <f t="shared" ref="E115:F115" si="16">E116+E117</f>
        <v>0</v>
      </c>
      <c r="F115" s="21">
        <f t="shared" si="16"/>
        <v>0</v>
      </c>
      <c r="G115" s="21">
        <f t="shared" si="15"/>
        <v>0</v>
      </c>
      <c r="H115" s="21">
        <f>H116+H117</f>
        <v>0</v>
      </c>
      <c r="I115" s="3" t="s">
        <v>117</v>
      </c>
      <c r="J115" s="24">
        <v>1</v>
      </c>
      <c r="K115" s="24">
        <v>1</v>
      </c>
      <c r="L115" s="24">
        <f t="shared" si="12"/>
        <v>100</v>
      </c>
      <c r="M115" s="24">
        <v>1</v>
      </c>
      <c r="N115" s="24">
        <v>1</v>
      </c>
      <c r="O115" s="24">
        <v>0</v>
      </c>
      <c r="P115" s="24">
        <v>0</v>
      </c>
      <c r="Q115" s="27" t="s">
        <v>83</v>
      </c>
    </row>
    <row r="116" spans="1:17" s="45" customFormat="1" ht="34.5" customHeight="1">
      <c r="A116" s="182"/>
      <c r="B116" s="162"/>
      <c r="C116" s="174"/>
      <c r="D116" s="20" t="s">
        <v>94</v>
      </c>
      <c r="E116" s="21">
        <v>0</v>
      </c>
      <c r="F116" s="21">
        <v>0</v>
      </c>
      <c r="G116" s="21">
        <f t="shared" si="15"/>
        <v>0</v>
      </c>
      <c r="H116" s="21">
        <v>0</v>
      </c>
      <c r="I116" s="3" t="s">
        <v>117</v>
      </c>
      <c r="J116" s="24"/>
      <c r="K116" s="24"/>
      <c r="L116" s="24"/>
      <c r="M116" s="24"/>
      <c r="N116" s="24"/>
      <c r="O116" s="24"/>
      <c r="P116" s="24"/>
      <c r="Q116" s="27"/>
    </row>
    <row r="117" spans="1:17" s="45" customFormat="1" ht="23.25" customHeight="1">
      <c r="A117" s="182"/>
      <c r="B117" s="162"/>
      <c r="C117" s="174"/>
      <c r="D117" s="20" t="s">
        <v>93</v>
      </c>
      <c r="E117" s="21">
        <v>0</v>
      </c>
      <c r="F117" s="21">
        <v>0</v>
      </c>
      <c r="G117" s="21">
        <f t="shared" si="15"/>
        <v>0</v>
      </c>
      <c r="H117" s="21">
        <v>0</v>
      </c>
      <c r="I117" s="3" t="s">
        <v>117</v>
      </c>
      <c r="J117" s="24"/>
      <c r="K117" s="24"/>
      <c r="L117" s="24"/>
      <c r="M117" s="24"/>
      <c r="N117" s="24"/>
      <c r="O117" s="24"/>
      <c r="P117" s="24"/>
      <c r="Q117" s="27"/>
    </row>
    <row r="118" spans="1:17" s="45" customFormat="1" ht="17.25" customHeight="1">
      <c r="A118" s="182"/>
      <c r="B118" s="162" t="s">
        <v>119</v>
      </c>
      <c r="C118" s="174" t="s">
        <v>201</v>
      </c>
      <c r="D118" s="20" t="s">
        <v>92</v>
      </c>
      <c r="E118" s="21">
        <f>E119+E120</f>
        <v>0</v>
      </c>
      <c r="F118" s="21">
        <f>F119+F120</f>
        <v>0</v>
      </c>
      <c r="G118" s="21">
        <f t="shared" si="15"/>
        <v>0</v>
      </c>
      <c r="H118" s="21">
        <f>H119+H120</f>
        <v>0</v>
      </c>
      <c r="I118" s="3" t="s">
        <v>117</v>
      </c>
      <c r="J118" s="24">
        <v>8</v>
      </c>
      <c r="K118" s="24">
        <v>8</v>
      </c>
      <c r="L118" s="24">
        <f t="shared" si="12"/>
        <v>100</v>
      </c>
      <c r="M118" s="24">
        <v>2</v>
      </c>
      <c r="N118" s="24">
        <v>2</v>
      </c>
      <c r="O118" s="24">
        <v>0</v>
      </c>
      <c r="P118" s="24">
        <v>0</v>
      </c>
      <c r="Q118" s="27" t="s">
        <v>83</v>
      </c>
    </row>
    <row r="119" spans="1:17" s="45" customFormat="1" ht="23.25" customHeight="1">
      <c r="A119" s="182"/>
      <c r="B119" s="162"/>
      <c r="C119" s="174"/>
      <c r="D119" s="20" t="s">
        <v>94</v>
      </c>
      <c r="E119" s="21">
        <v>0</v>
      </c>
      <c r="F119" s="21">
        <v>0</v>
      </c>
      <c r="G119" s="21">
        <f t="shared" si="15"/>
        <v>0</v>
      </c>
      <c r="H119" s="21">
        <v>0</v>
      </c>
      <c r="I119" s="3" t="s">
        <v>117</v>
      </c>
      <c r="J119" s="24"/>
      <c r="K119" s="24"/>
      <c r="L119" s="24"/>
      <c r="M119" s="24"/>
      <c r="N119" s="24"/>
      <c r="O119" s="24"/>
      <c r="P119" s="24"/>
      <c r="Q119" s="27"/>
    </row>
    <row r="120" spans="1:17" s="45" customFormat="1" ht="36" customHeight="1">
      <c r="A120" s="182"/>
      <c r="B120" s="162"/>
      <c r="C120" s="174"/>
      <c r="D120" s="20" t="s">
        <v>93</v>
      </c>
      <c r="E120" s="21">
        <v>0</v>
      </c>
      <c r="F120" s="21">
        <v>0</v>
      </c>
      <c r="G120" s="21">
        <f t="shared" si="15"/>
        <v>0</v>
      </c>
      <c r="H120" s="21">
        <v>0</v>
      </c>
      <c r="I120" s="3" t="s">
        <v>117</v>
      </c>
      <c r="J120" s="24"/>
      <c r="K120" s="24"/>
      <c r="L120" s="24"/>
      <c r="M120" s="24"/>
      <c r="N120" s="24"/>
      <c r="O120" s="24"/>
      <c r="P120" s="24"/>
      <c r="Q120" s="27"/>
    </row>
    <row r="121" spans="1:17" s="45" customFormat="1" ht="17.25" customHeight="1">
      <c r="A121" s="182"/>
      <c r="B121" s="162" t="s">
        <v>173</v>
      </c>
      <c r="C121" s="174" t="s">
        <v>201</v>
      </c>
      <c r="D121" s="20" t="s">
        <v>92</v>
      </c>
      <c r="E121" s="21">
        <f t="shared" ref="E121:F121" si="17">E122+E123</f>
        <v>16310.689999999999</v>
      </c>
      <c r="F121" s="21">
        <f t="shared" si="17"/>
        <v>16310.689999999999</v>
      </c>
      <c r="G121" s="21">
        <f t="shared" si="15"/>
        <v>0</v>
      </c>
      <c r="H121" s="21">
        <f>H122+H123</f>
        <v>16308.767</v>
      </c>
      <c r="I121" s="3">
        <f t="shared" si="11"/>
        <v>99.988</v>
      </c>
      <c r="J121" s="24">
        <v>5</v>
      </c>
      <c r="K121" s="24">
        <v>4</v>
      </c>
      <c r="L121" s="26">
        <f t="shared" si="12"/>
        <v>80</v>
      </c>
      <c r="M121" s="24">
        <v>18</v>
      </c>
      <c r="N121" s="24">
        <v>18</v>
      </c>
      <c r="O121" s="24">
        <v>17</v>
      </c>
      <c r="P121" s="24">
        <v>17</v>
      </c>
      <c r="Q121" s="27" t="s">
        <v>83</v>
      </c>
    </row>
    <row r="122" spans="1:17" s="45" customFormat="1" ht="22.5">
      <c r="A122" s="182"/>
      <c r="B122" s="162"/>
      <c r="C122" s="174"/>
      <c r="D122" s="20" t="s">
        <v>94</v>
      </c>
      <c r="E122" s="21">
        <v>14190.3</v>
      </c>
      <c r="F122" s="21">
        <v>14190.3</v>
      </c>
      <c r="G122" s="21">
        <f t="shared" si="15"/>
        <v>0</v>
      </c>
      <c r="H122" s="21">
        <v>14188.627</v>
      </c>
      <c r="I122" s="3">
        <f t="shared" ref="I122:I186" si="18">ROUND(H122/F122 *100,3)</f>
        <v>99.988</v>
      </c>
      <c r="J122" s="24"/>
      <c r="K122" s="24"/>
      <c r="L122" s="24"/>
      <c r="M122" s="24"/>
      <c r="N122" s="24"/>
      <c r="O122" s="24"/>
      <c r="P122" s="24"/>
      <c r="Q122" s="30"/>
    </row>
    <row r="123" spans="1:17" s="45" customFormat="1" ht="20.25" customHeight="1">
      <c r="A123" s="182"/>
      <c r="B123" s="162"/>
      <c r="C123" s="174"/>
      <c r="D123" s="25" t="s">
        <v>93</v>
      </c>
      <c r="E123" s="42">
        <v>2120.39</v>
      </c>
      <c r="F123" s="42">
        <v>2120.39</v>
      </c>
      <c r="G123" s="42">
        <f t="shared" si="15"/>
        <v>0</v>
      </c>
      <c r="H123" s="42">
        <v>2120.14</v>
      </c>
      <c r="I123" s="43">
        <f t="shared" si="18"/>
        <v>99.988</v>
      </c>
      <c r="J123" s="24"/>
      <c r="K123" s="24"/>
      <c r="L123" s="24"/>
      <c r="M123" s="24"/>
      <c r="N123" s="24"/>
      <c r="O123" s="24"/>
      <c r="P123" s="24"/>
      <c r="Q123" s="24"/>
    </row>
    <row r="124" spans="1:17" s="45" customFormat="1" ht="16.5" customHeight="1">
      <c r="A124" s="182"/>
      <c r="B124" s="162" t="s">
        <v>129</v>
      </c>
      <c r="C124" s="174" t="s">
        <v>201</v>
      </c>
      <c r="D124" s="20" t="s">
        <v>92</v>
      </c>
      <c r="E124" s="21">
        <f t="shared" ref="E124" si="19">E125+E126</f>
        <v>18323.669999999998</v>
      </c>
      <c r="F124" s="21">
        <f>F125+F126</f>
        <v>18323.669999999998</v>
      </c>
      <c r="G124" s="21">
        <f t="shared" si="15"/>
        <v>0</v>
      </c>
      <c r="H124" s="21">
        <f>H125+H126</f>
        <v>18323.669999999998</v>
      </c>
      <c r="I124" s="3">
        <f t="shared" si="18"/>
        <v>100</v>
      </c>
      <c r="J124" s="24">
        <v>1</v>
      </c>
      <c r="K124" s="24">
        <v>1</v>
      </c>
      <c r="L124" s="24">
        <f t="shared" si="12"/>
        <v>100</v>
      </c>
      <c r="M124" s="24">
        <v>7</v>
      </c>
      <c r="N124" s="24">
        <v>7</v>
      </c>
      <c r="O124" s="24">
        <v>4</v>
      </c>
      <c r="P124" s="24">
        <v>4</v>
      </c>
      <c r="Q124" s="30" t="s">
        <v>83</v>
      </c>
    </row>
    <row r="125" spans="1:17" s="45" customFormat="1" ht="22.5">
      <c r="A125" s="182"/>
      <c r="B125" s="162"/>
      <c r="C125" s="174"/>
      <c r="D125" s="20" t="s">
        <v>94</v>
      </c>
      <c r="E125" s="21">
        <v>0</v>
      </c>
      <c r="F125" s="21">
        <v>0</v>
      </c>
      <c r="G125" s="21">
        <f t="shared" si="15"/>
        <v>0</v>
      </c>
      <c r="H125" s="21">
        <v>0</v>
      </c>
      <c r="I125" s="3" t="s">
        <v>117</v>
      </c>
      <c r="J125" s="24"/>
      <c r="K125" s="24"/>
      <c r="L125" s="24"/>
      <c r="M125" s="24"/>
      <c r="N125" s="24"/>
      <c r="O125" s="24"/>
      <c r="P125" s="24"/>
      <c r="Q125" s="30"/>
    </row>
    <row r="126" spans="1:17" s="45" customFormat="1" ht="57" customHeight="1">
      <c r="A126" s="182"/>
      <c r="B126" s="162"/>
      <c r="C126" s="174"/>
      <c r="D126" s="20" t="s">
        <v>93</v>
      </c>
      <c r="E126" s="21">
        <v>18323.669999999998</v>
      </c>
      <c r="F126" s="21">
        <v>18323.669999999998</v>
      </c>
      <c r="G126" s="21">
        <f t="shared" si="15"/>
        <v>0</v>
      </c>
      <c r="H126" s="21">
        <v>18323.669999999998</v>
      </c>
      <c r="I126" s="3">
        <f t="shared" si="18"/>
        <v>100</v>
      </c>
      <c r="J126" s="24"/>
      <c r="K126" s="24"/>
      <c r="L126" s="24"/>
      <c r="M126" s="24"/>
      <c r="N126" s="24"/>
      <c r="O126" s="24"/>
      <c r="P126" s="24"/>
      <c r="Q126" s="27"/>
    </row>
    <row r="127" spans="1:17" s="44" customFormat="1" ht="11.25">
      <c r="A127" s="170">
        <v>6</v>
      </c>
      <c r="B127" s="181" t="s">
        <v>20</v>
      </c>
      <c r="C127" s="173" t="s">
        <v>192</v>
      </c>
      <c r="D127" s="16" t="s">
        <v>92</v>
      </c>
      <c r="E127" s="16">
        <f>SUM(E128:E131)</f>
        <v>4186012.0560000003</v>
      </c>
      <c r="F127" s="16">
        <f t="shared" ref="F127:H127" si="20">SUM(F128:F131)</f>
        <v>4224508.2489999998</v>
      </c>
      <c r="G127" s="16">
        <f t="shared" si="20"/>
        <v>38496.193000000203</v>
      </c>
      <c r="H127" s="16">
        <f t="shared" si="20"/>
        <v>4127745.7089999998</v>
      </c>
      <c r="I127" s="46">
        <f t="shared" si="18"/>
        <v>97.709000000000003</v>
      </c>
      <c r="J127" s="18">
        <v>49</v>
      </c>
      <c r="K127" s="18">
        <v>46</v>
      </c>
      <c r="L127" s="19">
        <f t="shared" si="12"/>
        <v>93.877551020408163</v>
      </c>
      <c r="M127" s="18">
        <v>23</v>
      </c>
      <c r="N127" s="18">
        <v>22</v>
      </c>
      <c r="O127" s="18">
        <v>31</v>
      </c>
      <c r="P127" s="18">
        <v>29</v>
      </c>
      <c r="Q127" s="175" t="s">
        <v>126</v>
      </c>
    </row>
    <row r="128" spans="1:17" s="44" customFormat="1" ht="22.5">
      <c r="A128" s="170"/>
      <c r="B128" s="181"/>
      <c r="C128" s="173"/>
      <c r="D128" s="20" t="s">
        <v>94</v>
      </c>
      <c r="E128" s="21">
        <f t="shared" ref="E128:F131" si="21">E133+E138+E143</f>
        <v>1532210.2050000001</v>
      </c>
      <c r="F128" s="21">
        <f t="shared" si="21"/>
        <v>1531063.5050000001</v>
      </c>
      <c r="G128" s="21">
        <f t="shared" si="15"/>
        <v>-1146.6999999999534</v>
      </c>
      <c r="H128" s="21">
        <f>H133+H138+H143</f>
        <v>1445649.679</v>
      </c>
      <c r="I128" s="2">
        <f t="shared" si="18"/>
        <v>94.421000000000006</v>
      </c>
      <c r="J128" s="23">
        <v>7</v>
      </c>
      <c r="K128" s="24">
        <v>7</v>
      </c>
      <c r="L128" s="24"/>
      <c r="M128" s="18"/>
      <c r="N128" s="18"/>
      <c r="O128" s="18"/>
      <c r="P128" s="18"/>
      <c r="Q128" s="191"/>
    </row>
    <row r="129" spans="1:17" s="44" customFormat="1" ht="16.5" customHeight="1">
      <c r="A129" s="170"/>
      <c r="B129" s="181"/>
      <c r="C129" s="173"/>
      <c r="D129" s="20" t="s">
        <v>93</v>
      </c>
      <c r="E129" s="21">
        <f t="shared" si="21"/>
        <v>2211296.602</v>
      </c>
      <c r="F129" s="21">
        <f t="shared" si="21"/>
        <v>2250939.4950000001</v>
      </c>
      <c r="G129" s="21">
        <f t="shared" si="15"/>
        <v>39642.893000000156</v>
      </c>
      <c r="H129" s="21">
        <f>H134+H139+H144</f>
        <v>2226421.9029999999</v>
      </c>
      <c r="I129" s="2">
        <f t="shared" si="18"/>
        <v>98.911000000000001</v>
      </c>
      <c r="J129" s="18"/>
      <c r="K129" s="18"/>
      <c r="L129" s="24"/>
      <c r="M129" s="18"/>
      <c r="N129" s="18"/>
      <c r="O129" s="18"/>
      <c r="P129" s="18"/>
      <c r="Q129" s="191"/>
    </row>
    <row r="130" spans="1:17" s="44" customFormat="1" ht="11.25">
      <c r="A130" s="170"/>
      <c r="B130" s="181"/>
      <c r="C130" s="173"/>
      <c r="D130" s="20" t="s">
        <v>105</v>
      </c>
      <c r="E130" s="21">
        <f t="shared" si="21"/>
        <v>211703.70800000001</v>
      </c>
      <c r="F130" s="21">
        <f t="shared" si="21"/>
        <v>211703.70800000001</v>
      </c>
      <c r="G130" s="21">
        <f t="shared" si="15"/>
        <v>0</v>
      </c>
      <c r="H130" s="21">
        <f>H135+H140+H145</f>
        <v>175925.56</v>
      </c>
      <c r="I130" s="2">
        <f t="shared" si="18"/>
        <v>83.1</v>
      </c>
      <c r="J130" s="18"/>
      <c r="K130" s="18"/>
      <c r="L130" s="24"/>
      <c r="M130" s="18"/>
      <c r="N130" s="18"/>
      <c r="O130" s="18"/>
      <c r="P130" s="18"/>
      <c r="Q130" s="191"/>
    </row>
    <row r="131" spans="1:17" s="44" customFormat="1" ht="25.5" customHeight="1">
      <c r="A131" s="170"/>
      <c r="B131" s="181"/>
      <c r="C131" s="173"/>
      <c r="D131" s="20" t="s">
        <v>104</v>
      </c>
      <c r="E131" s="21">
        <f t="shared" si="21"/>
        <v>230801.541</v>
      </c>
      <c r="F131" s="21">
        <f t="shared" si="21"/>
        <v>230801.541</v>
      </c>
      <c r="G131" s="21">
        <f t="shared" si="15"/>
        <v>0</v>
      </c>
      <c r="H131" s="21">
        <f>H136+H141+H146</f>
        <v>279748.56700000004</v>
      </c>
      <c r="I131" s="2">
        <f t="shared" si="18"/>
        <v>121.20699999999999</v>
      </c>
      <c r="J131" s="18"/>
      <c r="K131" s="18"/>
      <c r="L131" s="24"/>
      <c r="M131" s="18"/>
      <c r="N131" s="18"/>
      <c r="O131" s="18"/>
      <c r="P131" s="18"/>
      <c r="Q131" s="192"/>
    </row>
    <row r="132" spans="1:17" s="45" customFormat="1" ht="11.25" customHeight="1">
      <c r="A132" s="170"/>
      <c r="B132" s="162" t="s">
        <v>21</v>
      </c>
      <c r="C132" s="172" t="s">
        <v>192</v>
      </c>
      <c r="D132" s="20" t="s">
        <v>92</v>
      </c>
      <c r="E132" s="21">
        <f t="shared" ref="E132:H132" si="22">SUM(E133:E136)</f>
        <v>2940776.5019999999</v>
      </c>
      <c r="F132" s="21">
        <f t="shared" si="22"/>
        <v>2954256.5329999998</v>
      </c>
      <c r="G132" s="21">
        <f t="shared" si="15"/>
        <v>13480.030999999959</v>
      </c>
      <c r="H132" s="21">
        <f t="shared" si="22"/>
        <v>2927293.1239999998</v>
      </c>
      <c r="I132" s="2">
        <f t="shared" si="18"/>
        <v>99.087000000000003</v>
      </c>
      <c r="J132" s="24">
        <v>28</v>
      </c>
      <c r="K132" s="24">
        <v>25</v>
      </c>
      <c r="L132" s="26">
        <f t="shared" si="12"/>
        <v>89.285714285714292</v>
      </c>
      <c r="M132" s="24">
        <v>14</v>
      </c>
      <c r="N132" s="24">
        <v>13</v>
      </c>
      <c r="O132" s="24">
        <v>19</v>
      </c>
      <c r="P132" s="24">
        <v>17</v>
      </c>
      <c r="Q132" s="27" t="s">
        <v>83</v>
      </c>
    </row>
    <row r="133" spans="1:17" s="45" customFormat="1" ht="22.5">
      <c r="A133" s="170"/>
      <c r="B133" s="162"/>
      <c r="C133" s="172"/>
      <c r="D133" s="20" t="s">
        <v>94</v>
      </c>
      <c r="E133" s="21">
        <v>1372970.8659999999</v>
      </c>
      <c r="F133" s="21">
        <v>1371824.166</v>
      </c>
      <c r="G133" s="21">
        <f t="shared" si="15"/>
        <v>-1146.6999999999534</v>
      </c>
      <c r="H133" s="21">
        <v>1326474.861</v>
      </c>
      <c r="I133" s="2">
        <f t="shared" si="18"/>
        <v>96.694000000000003</v>
      </c>
      <c r="J133" s="24"/>
      <c r="K133" s="24"/>
      <c r="L133" s="24"/>
      <c r="M133" s="24"/>
      <c r="N133" s="24"/>
      <c r="O133" s="24"/>
      <c r="P133" s="24"/>
      <c r="Q133" s="27"/>
    </row>
    <row r="134" spans="1:17" s="45" customFormat="1" ht="17.25" customHeight="1">
      <c r="A134" s="170"/>
      <c r="B134" s="162"/>
      <c r="C134" s="172"/>
      <c r="D134" s="20" t="s">
        <v>93</v>
      </c>
      <c r="E134" s="21">
        <v>1195769.0449999999</v>
      </c>
      <c r="F134" s="28">
        <v>1210395.7760000001</v>
      </c>
      <c r="G134" s="21">
        <f t="shared" si="15"/>
        <v>14626.731000000145</v>
      </c>
      <c r="H134" s="21">
        <v>1201273.3370000001</v>
      </c>
      <c r="I134" s="2">
        <f t="shared" si="18"/>
        <v>99.245999999999995</v>
      </c>
      <c r="J134" s="24"/>
      <c r="K134" s="24"/>
      <c r="L134" s="24"/>
      <c r="M134" s="24"/>
      <c r="N134" s="24"/>
      <c r="O134" s="24"/>
      <c r="P134" s="24"/>
      <c r="Q134" s="27"/>
    </row>
    <row r="135" spans="1:17" s="45" customFormat="1" ht="11.25">
      <c r="A135" s="170"/>
      <c r="B135" s="162"/>
      <c r="C135" s="172"/>
      <c r="D135" s="20" t="s">
        <v>105</v>
      </c>
      <c r="E135" s="21">
        <v>204129.995</v>
      </c>
      <c r="F135" s="21">
        <v>204129.995</v>
      </c>
      <c r="G135" s="21">
        <f t="shared" si="15"/>
        <v>0</v>
      </c>
      <c r="H135" s="21">
        <v>169236.894</v>
      </c>
      <c r="I135" s="2">
        <f t="shared" si="18"/>
        <v>82.906000000000006</v>
      </c>
      <c r="J135" s="24"/>
      <c r="K135" s="24"/>
      <c r="L135" s="24"/>
      <c r="M135" s="24"/>
      <c r="N135" s="24"/>
      <c r="O135" s="24"/>
      <c r="P135" s="24"/>
      <c r="Q135" s="27"/>
    </row>
    <row r="136" spans="1:17" s="45" customFormat="1" ht="22.5">
      <c r="A136" s="170"/>
      <c r="B136" s="162"/>
      <c r="C136" s="172"/>
      <c r="D136" s="20" t="s">
        <v>104</v>
      </c>
      <c r="E136" s="21">
        <v>167906.59599999999</v>
      </c>
      <c r="F136" s="21">
        <v>167906.59599999999</v>
      </c>
      <c r="G136" s="21">
        <f t="shared" si="15"/>
        <v>0</v>
      </c>
      <c r="H136" s="21">
        <v>230308.03200000001</v>
      </c>
      <c r="I136" s="2">
        <f t="shared" si="18"/>
        <v>137.16399999999999</v>
      </c>
      <c r="J136" s="24"/>
      <c r="K136" s="24"/>
      <c r="L136" s="24"/>
      <c r="M136" s="24"/>
      <c r="N136" s="24"/>
      <c r="O136" s="24"/>
      <c r="P136" s="24"/>
      <c r="Q136" s="27"/>
    </row>
    <row r="137" spans="1:17" s="45" customFormat="1" ht="11.25" customHeight="1">
      <c r="A137" s="170"/>
      <c r="B137" s="162" t="s">
        <v>22</v>
      </c>
      <c r="C137" s="172" t="s">
        <v>193</v>
      </c>
      <c r="D137" s="20" t="s">
        <v>92</v>
      </c>
      <c r="E137" s="21">
        <f>SUM(E138:E141)</f>
        <v>1193871.423</v>
      </c>
      <c r="F137" s="21">
        <f t="shared" ref="F137:H137" si="23">SUM(F138:F141)</f>
        <v>1218887.585</v>
      </c>
      <c r="G137" s="21">
        <f t="shared" si="15"/>
        <v>25016.162000000011</v>
      </c>
      <c r="H137" s="21">
        <f t="shared" si="23"/>
        <v>1149088.4540000001</v>
      </c>
      <c r="I137" s="2">
        <f t="shared" ref="I137:I141" si="24">ROUND(H137/F137 *100,3)</f>
        <v>94.274000000000001</v>
      </c>
      <c r="J137" s="24">
        <v>9</v>
      </c>
      <c r="K137" s="24">
        <v>9</v>
      </c>
      <c r="L137" s="26">
        <f t="shared" ref="L137" si="25">K137*100/J137</f>
        <v>100</v>
      </c>
      <c r="M137" s="24">
        <v>8</v>
      </c>
      <c r="N137" s="24">
        <v>8</v>
      </c>
      <c r="O137" s="24">
        <v>11</v>
      </c>
      <c r="P137" s="24">
        <v>11</v>
      </c>
      <c r="Q137" s="27" t="s">
        <v>83</v>
      </c>
    </row>
    <row r="138" spans="1:17" s="45" customFormat="1" ht="22.5">
      <c r="A138" s="170"/>
      <c r="B138" s="162"/>
      <c r="C138" s="172"/>
      <c r="D138" s="20" t="s">
        <v>94</v>
      </c>
      <c r="E138" s="21">
        <v>110806.239</v>
      </c>
      <c r="F138" s="21">
        <v>110806.239</v>
      </c>
      <c r="G138" s="21">
        <f t="shared" si="15"/>
        <v>0</v>
      </c>
      <c r="H138" s="21">
        <v>70741.717999999993</v>
      </c>
      <c r="I138" s="2">
        <f t="shared" si="24"/>
        <v>63.843000000000004</v>
      </c>
      <c r="J138" s="24"/>
      <c r="K138" s="24"/>
      <c r="L138" s="24"/>
      <c r="M138" s="24"/>
      <c r="N138" s="24"/>
      <c r="O138" s="24"/>
      <c r="P138" s="24"/>
      <c r="Q138" s="30"/>
    </row>
    <row r="139" spans="1:17" s="45" customFormat="1" ht="13.5" customHeight="1">
      <c r="A139" s="170"/>
      <c r="B139" s="162"/>
      <c r="C139" s="172"/>
      <c r="D139" s="20" t="s">
        <v>93</v>
      </c>
      <c r="E139" s="21">
        <v>1014539.126</v>
      </c>
      <c r="F139" s="28">
        <v>1039555.2879999999</v>
      </c>
      <c r="G139" s="21">
        <f t="shared" si="15"/>
        <v>25016.161999999895</v>
      </c>
      <c r="H139" s="21">
        <v>1024160.135</v>
      </c>
      <c r="I139" s="2">
        <f t="shared" si="24"/>
        <v>98.519000000000005</v>
      </c>
      <c r="J139" s="24"/>
      <c r="K139" s="24"/>
      <c r="L139" s="24"/>
      <c r="M139" s="24"/>
      <c r="N139" s="24"/>
      <c r="O139" s="24"/>
      <c r="P139" s="24"/>
      <c r="Q139" s="30"/>
    </row>
    <row r="140" spans="1:17" s="45" customFormat="1" ht="11.25">
      <c r="A140" s="170"/>
      <c r="B140" s="162"/>
      <c r="C140" s="172"/>
      <c r="D140" s="20" t="s">
        <v>105</v>
      </c>
      <c r="E140" s="21">
        <v>5631.1130000000003</v>
      </c>
      <c r="F140" s="21">
        <v>5631.1130000000003</v>
      </c>
      <c r="G140" s="21">
        <f t="shared" si="15"/>
        <v>0</v>
      </c>
      <c r="H140" s="21">
        <v>4746.0659999999998</v>
      </c>
      <c r="I140" s="2">
        <f t="shared" si="24"/>
        <v>84.283000000000001</v>
      </c>
      <c r="J140" s="24"/>
      <c r="K140" s="24"/>
      <c r="L140" s="24"/>
      <c r="M140" s="24"/>
      <c r="N140" s="24"/>
      <c r="O140" s="24"/>
      <c r="P140" s="24"/>
      <c r="Q140" s="30"/>
    </row>
    <row r="141" spans="1:17" s="45" customFormat="1" ht="22.5">
      <c r="A141" s="170"/>
      <c r="B141" s="162"/>
      <c r="C141" s="172"/>
      <c r="D141" s="20" t="s">
        <v>104</v>
      </c>
      <c r="E141" s="21">
        <v>62894.945</v>
      </c>
      <c r="F141" s="21">
        <v>62894.945</v>
      </c>
      <c r="G141" s="21">
        <f t="shared" si="15"/>
        <v>0</v>
      </c>
      <c r="H141" s="21">
        <v>49440.535000000003</v>
      </c>
      <c r="I141" s="2">
        <f t="shared" si="24"/>
        <v>78.608000000000004</v>
      </c>
      <c r="J141" s="24"/>
      <c r="K141" s="24"/>
      <c r="L141" s="24"/>
      <c r="M141" s="24"/>
      <c r="N141" s="24"/>
      <c r="O141" s="24"/>
      <c r="P141" s="24"/>
      <c r="Q141" s="30"/>
    </row>
    <row r="142" spans="1:17" s="45" customFormat="1" ht="11.25" customHeight="1">
      <c r="A142" s="170"/>
      <c r="B142" s="162" t="s">
        <v>152</v>
      </c>
      <c r="C142" s="172" t="s">
        <v>193</v>
      </c>
      <c r="D142" s="20" t="s">
        <v>92</v>
      </c>
      <c r="E142" s="21">
        <f>SUM(E143:E146)</f>
        <v>51364.130999999994</v>
      </c>
      <c r="F142" s="21">
        <f t="shared" ref="F142:H142" si="26">SUM(F143:F146)</f>
        <v>51364.130999999994</v>
      </c>
      <c r="G142" s="21">
        <f t="shared" si="15"/>
        <v>0</v>
      </c>
      <c r="H142" s="21">
        <f t="shared" si="26"/>
        <v>51364.130999999994</v>
      </c>
      <c r="I142" s="2">
        <f t="shared" si="18"/>
        <v>100</v>
      </c>
      <c r="J142" s="24">
        <v>5</v>
      </c>
      <c r="K142" s="24">
        <v>5</v>
      </c>
      <c r="L142" s="29">
        <f t="shared" si="12"/>
        <v>100</v>
      </c>
      <c r="M142" s="24">
        <v>1</v>
      </c>
      <c r="N142" s="24">
        <v>1</v>
      </c>
      <c r="O142" s="24">
        <v>1</v>
      </c>
      <c r="P142" s="24">
        <v>1</v>
      </c>
      <c r="Q142" s="27" t="s">
        <v>83</v>
      </c>
    </row>
    <row r="143" spans="1:17" s="45" customFormat="1" ht="22.5">
      <c r="A143" s="170"/>
      <c r="B143" s="162"/>
      <c r="C143" s="172"/>
      <c r="D143" s="20" t="s">
        <v>94</v>
      </c>
      <c r="E143" s="21">
        <v>48433.1</v>
      </c>
      <c r="F143" s="21">
        <v>48433.1</v>
      </c>
      <c r="G143" s="21">
        <f t="shared" si="15"/>
        <v>0</v>
      </c>
      <c r="H143" s="21">
        <v>48433.1</v>
      </c>
      <c r="I143" s="2">
        <f t="shared" si="18"/>
        <v>100</v>
      </c>
      <c r="J143" s="24"/>
      <c r="K143" s="24"/>
      <c r="L143" s="24"/>
      <c r="M143" s="24"/>
      <c r="N143" s="24"/>
      <c r="O143" s="24"/>
      <c r="P143" s="24"/>
      <c r="Q143" s="30"/>
    </row>
    <row r="144" spans="1:17" s="45" customFormat="1" ht="15.75" customHeight="1">
      <c r="A144" s="170"/>
      <c r="B144" s="162"/>
      <c r="C144" s="172"/>
      <c r="D144" s="20" t="s">
        <v>93</v>
      </c>
      <c r="E144" s="21">
        <v>988.43100000000004</v>
      </c>
      <c r="F144" s="28">
        <v>988.43100000000004</v>
      </c>
      <c r="G144" s="21">
        <f t="shared" si="15"/>
        <v>0</v>
      </c>
      <c r="H144" s="21">
        <v>988.43100000000004</v>
      </c>
      <c r="I144" s="2">
        <f t="shared" si="18"/>
        <v>100</v>
      </c>
      <c r="J144" s="24"/>
      <c r="K144" s="24"/>
      <c r="L144" s="24"/>
      <c r="M144" s="24"/>
      <c r="N144" s="24"/>
      <c r="O144" s="24"/>
      <c r="P144" s="24"/>
      <c r="Q144" s="30"/>
    </row>
    <row r="145" spans="1:18" s="45" customFormat="1" ht="18" customHeight="1">
      <c r="A145" s="170"/>
      <c r="B145" s="162"/>
      <c r="C145" s="172"/>
      <c r="D145" s="47" t="s">
        <v>105</v>
      </c>
      <c r="E145" s="21">
        <v>1942.6</v>
      </c>
      <c r="F145" s="21">
        <v>1942.6</v>
      </c>
      <c r="G145" s="21">
        <f t="shared" si="15"/>
        <v>0</v>
      </c>
      <c r="H145" s="21">
        <v>1942.6</v>
      </c>
      <c r="I145" s="2">
        <f t="shared" si="18"/>
        <v>100</v>
      </c>
      <c r="J145" s="24"/>
      <c r="K145" s="24"/>
      <c r="L145" s="24"/>
      <c r="M145" s="24"/>
      <c r="N145" s="24"/>
      <c r="O145" s="24"/>
      <c r="P145" s="24"/>
      <c r="Q145" s="30"/>
    </row>
    <row r="146" spans="1:18" s="45" customFormat="1" ht="22.5" hidden="1">
      <c r="A146" s="170"/>
      <c r="B146" s="162"/>
      <c r="C146" s="172"/>
      <c r="D146" s="20" t="s">
        <v>104</v>
      </c>
      <c r="E146" s="21">
        <v>0</v>
      </c>
      <c r="F146" s="21">
        <v>0</v>
      </c>
      <c r="G146" s="21">
        <f t="shared" si="15"/>
        <v>0</v>
      </c>
      <c r="H146" s="21">
        <v>0</v>
      </c>
      <c r="I146" s="2">
        <v>0</v>
      </c>
      <c r="J146" s="24"/>
      <c r="K146" s="24"/>
      <c r="L146" s="24"/>
      <c r="M146" s="24"/>
      <c r="N146" s="24"/>
      <c r="O146" s="24"/>
      <c r="P146" s="24"/>
      <c r="Q146" s="30"/>
    </row>
    <row r="147" spans="1:18" ht="21.75" customHeight="1">
      <c r="A147" s="182">
        <v>7</v>
      </c>
      <c r="B147" s="181" t="s">
        <v>183</v>
      </c>
      <c r="C147" s="205" t="s">
        <v>193</v>
      </c>
      <c r="D147" s="15" t="s">
        <v>92</v>
      </c>
      <c r="E147" s="16">
        <f>E148+E149+E150+E151</f>
        <v>688876.66594999994</v>
      </c>
      <c r="F147" s="16">
        <f>F148+F149+F150+F151</f>
        <v>688791.66599999997</v>
      </c>
      <c r="G147" s="16">
        <f t="shared" si="15"/>
        <v>-84.999949999968521</v>
      </c>
      <c r="H147" s="16">
        <f>H148+H149+H150+H151</f>
        <v>688287.05780000007</v>
      </c>
      <c r="I147" s="46">
        <f t="shared" si="18"/>
        <v>99.927000000000007</v>
      </c>
      <c r="J147" s="18">
        <v>14</v>
      </c>
      <c r="K147" s="18">
        <v>14</v>
      </c>
      <c r="L147" s="48">
        <f>K147/J147*100</f>
        <v>100</v>
      </c>
      <c r="M147" s="49">
        <v>8</v>
      </c>
      <c r="N147" s="49">
        <v>8</v>
      </c>
      <c r="O147" s="18">
        <v>9</v>
      </c>
      <c r="P147" s="18">
        <v>9</v>
      </c>
      <c r="Q147" s="167" t="s">
        <v>126</v>
      </c>
      <c r="R147" s="50"/>
    </row>
    <row r="148" spans="1:18" ht="24" customHeight="1">
      <c r="A148" s="182"/>
      <c r="B148" s="181"/>
      <c r="C148" s="205"/>
      <c r="D148" s="20" t="s">
        <v>94</v>
      </c>
      <c r="E148" s="21">
        <v>460077.3</v>
      </c>
      <c r="F148" s="21">
        <v>459992.3</v>
      </c>
      <c r="G148" s="37">
        <f t="shared" si="15"/>
        <v>-85</v>
      </c>
      <c r="H148" s="21">
        <v>459607.01043000002</v>
      </c>
      <c r="I148" s="2">
        <f t="shared" si="18"/>
        <v>99.915999999999997</v>
      </c>
      <c r="J148" s="24"/>
      <c r="K148" s="24"/>
      <c r="L148" s="29"/>
      <c r="M148" s="24"/>
      <c r="N148" s="24"/>
      <c r="O148" s="24"/>
      <c r="P148" s="24"/>
      <c r="Q148" s="168"/>
    </row>
    <row r="149" spans="1:18" ht="17.25" customHeight="1">
      <c r="A149" s="182"/>
      <c r="B149" s="181"/>
      <c r="C149" s="205"/>
      <c r="D149" s="20" t="s">
        <v>93</v>
      </c>
      <c r="E149" s="21">
        <v>191162.49100000001</v>
      </c>
      <c r="F149" s="21">
        <v>191162.49100000001</v>
      </c>
      <c r="G149" s="37">
        <f t="shared" si="15"/>
        <v>0</v>
      </c>
      <c r="H149" s="21">
        <v>191103.47458000001</v>
      </c>
      <c r="I149" s="51">
        <f t="shared" si="18"/>
        <v>99.968999999999994</v>
      </c>
      <c r="J149" s="24"/>
      <c r="K149" s="24"/>
      <c r="L149" s="29"/>
      <c r="M149" s="24"/>
      <c r="N149" s="24"/>
      <c r="O149" s="24"/>
      <c r="P149" s="24"/>
      <c r="Q149" s="168"/>
    </row>
    <row r="150" spans="1:18" ht="19.5" customHeight="1">
      <c r="A150" s="182"/>
      <c r="B150" s="181"/>
      <c r="C150" s="205"/>
      <c r="D150" s="25" t="s">
        <v>105</v>
      </c>
      <c r="E150" s="42">
        <v>37636.874949999998</v>
      </c>
      <c r="F150" s="42">
        <v>37636.875</v>
      </c>
      <c r="G150" s="42">
        <f t="shared" si="15"/>
        <v>5.0000002374872565E-5</v>
      </c>
      <c r="H150" s="42">
        <v>37576.572789999998</v>
      </c>
      <c r="I150" s="52">
        <f t="shared" si="18"/>
        <v>99.84</v>
      </c>
      <c r="J150" s="24"/>
      <c r="K150" s="24"/>
      <c r="L150" s="29"/>
      <c r="M150" s="24"/>
      <c r="N150" s="24"/>
      <c r="O150" s="24"/>
      <c r="P150" s="24"/>
      <c r="Q150" s="168"/>
    </row>
    <row r="151" spans="1:18" ht="1.5" hidden="1" customHeight="1">
      <c r="A151" s="182"/>
      <c r="B151" s="181"/>
      <c r="C151" s="205"/>
      <c r="D151" s="20" t="s">
        <v>104</v>
      </c>
      <c r="E151" s="21"/>
      <c r="F151" s="21"/>
      <c r="G151" s="21">
        <f t="shared" si="15"/>
        <v>0</v>
      </c>
      <c r="H151" s="21"/>
      <c r="I151" s="2"/>
      <c r="J151" s="24"/>
      <c r="K151" s="24"/>
      <c r="L151" s="29"/>
      <c r="M151" s="24"/>
      <c r="N151" s="24"/>
      <c r="O151" s="24"/>
      <c r="P151" s="24"/>
      <c r="Q151" s="169"/>
    </row>
    <row r="152" spans="1:18" ht="12.75" customHeight="1">
      <c r="A152" s="170">
        <v>8</v>
      </c>
      <c r="B152" s="181" t="s">
        <v>23</v>
      </c>
      <c r="C152" s="173" t="s">
        <v>24</v>
      </c>
      <c r="D152" s="15" t="s">
        <v>92</v>
      </c>
      <c r="E152" s="16">
        <f>E156+E160+E164+E168</f>
        <v>645804.20600000001</v>
      </c>
      <c r="F152" s="16">
        <f t="shared" ref="F152" si="27">F153+F154+F155</f>
        <v>625081.21700000006</v>
      </c>
      <c r="G152" s="16">
        <f t="shared" si="15"/>
        <v>-20722.988999999943</v>
      </c>
      <c r="H152" s="16">
        <f t="shared" ref="H152" si="28">H153+H154+H155</f>
        <v>624400.67200000002</v>
      </c>
      <c r="I152" s="46">
        <f t="shared" si="18"/>
        <v>99.891000000000005</v>
      </c>
      <c r="J152" s="53">
        <v>43</v>
      </c>
      <c r="K152" s="53">
        <v>43</v>
      </c>
      <c r="L152" s="19">
        <f t="shared" si="12"/>
        <v>100</v>
      </c>
      <c r="M152" s="53">
        <v>11</v>
      </c>
      <c r="N152" s="53">
        <v>11</v>
      </c>
      <c r="O152" s="53">
        <v>20</v>
      </c>
      <c r="P152" s="53">
        <v>20</v>
      </c>
      <c r="Q152" s="175" t="s">
        <v>126</v>
      </c>
    </row>
    <row r="153" spans="1:18" ht="22.5">
      <c r="A153" s="170"/>
      <c r="B153" s="181"/>
      <c r="C153" s="173"/>
      <c r="D153" s="20" t="s">
        <v>94</v>
      </c>
      <c r="E153" s="21">
        <v>402569.3</v>
      </c>
      <c r="F153" s="21">
        <v>373316.4</v>
      </c>
      <c r="G153" s="21">
        <f t="shared" si="15"/>
        <v>-29252.899999999965</v>
      </c>
      <c r="H153" s="21">
        <v>372785.26299999998</v>
      </c>
      <c r="I153" s="2">
        <f t="shared" si="18"/>
        <v>99.858000000000004</v>
      </c>
      <c r="J153" s="29">
        <v>7</v>
      </c>
      <c r="K153" s="29">
        <v>7</v>
      </c>
      <c r="L153" s="29"/>
      <c r="M153" s="54"/>
      <c r="N153" s="54"/>
      <c r="O153" s="54"/>
      <c r="P153" s="54"/>
      <c r="Q153" s="176"/>
    </row>
    <row r="154" spans="1:18" ht="12" customHeight="1">
      <c r="A154" s="170"/>
      <c r="B154" s="181"/>
      <c r="C154" s="173"/>
      <c r="D154" s="20" t="s">
        <v>93</v>
      </c>
      <c r="E154" s="21">
        <v>243234.90599999999</v>
      </c>
      <c r="F154" s="21">
        <v>251764.81700000001</v>
      </c>
      <c r="G154" s="21">
        <f t="shared" si="15"/>
        <v>8529.9110000000219</v>
      </c>
      <c r="H154" s="21">
        <v>251615.40900000001</v>
      </c>
      <c r="I154" s="2">
        <f t="shared" si="18"/>
        <v>99.941000000000003</v>
      </c>
      <c r="J154" s="54"/>
      <c r="K154" s="54"/>
      <c r="L154" s="29"/>
      <c r="M154" s="54"/>
      <c r="N154" s="54"/>
      <c r="O154" s="54"/>
      <c r="P154" s="54"/>
      <c r="Q154" s="176"/>
    </row>
    <row r="155" spans="1:18" ht="23.25" customHeight="1">
      <c r="A155" s="170"/>
      <c r="B155" s="181"/>
      <c r="C155" s="173"/>
      <c r="D155" s="20" t="s">
        <v>104</v>
      </c>
      <c r="E155" s="21">
        <v>0</v>
      </c>
      <c r="F155" s="21">
        <v>0</v>
      </c>
      <c r="G155" s="21">
        <f t="shared" si="15"/>
        <v>0</v>
      </c>
      <c r="H155" s="21">
        <v>0</v>
      </c>
      <c r="I155" s="2" t="s">
        <v>117</v>
      </c>
      <c r="J155" s="54"/>
      <c r="K155" s="54"/>
      <c r="L155" s="29"/>
      <c r="M155" s="54"/>
      <c r="N155" s="54"/>
      <c r="O155" s="54"/>
      <c r="P155" s="54"/>
      <c r="Q155" s="177"/>
    </row>
    <row r="156" spans="1:18" ht="14.25" customHeight="1">
      <c r="A156" s="170"/>
      <c r="B156" s="162" t="s">
        <v>26</v>
      </c>
      <c r="C156" s="174" t="s">
        <v>24</v>
      </c>
      <c r="D156" s="20" t="s">
        <v>92</v>
      </c>
      <c r="E156" s="21">
        <f t="shared" ref="E156:F156" si="29">E157+E158+E159</f>
        <v>581342.36100000003</v>
      </c>
      <c r="F156" s="21">
        <f t="shared" si="29"/>
        <v>551524.00399999996</v>
      </c>
      <c r="G156" s="21">
        <f t="shared" si="15"/>
        <v>-29818.357000000076</v>
      </c>
      <c r="H156" s="21">
        <f t="shared" ref="H156" si="30">H157+H158+H159</f>
        <v>550874.08899999992</v>
      </c>
      <c r="I156" s="2">
        <f t="shared" si="18"/>
        <v>99.882000000000005</v>
      </c>
      <c r="J156" s="55">
        <v>11</v>
      </c>
      <c r="K156" s="55">
        <v>11</v>
      </c>
      <c r="L156" s="29">
        <f t="shared" si="12"/>
        <v>100</v>
      </c>
      <c r="M156" s="55">
        <v>3</v>
      </c>
      <c r="N156" s="55">
        <v>3</v>
      </c>
      <c r="O156" s="55">
        <v>10</v>
      </c>
      <c r="P156" s="55">
        <v>10</v>
      </c>
      <c r="Q156" s="27" t="s">
        <v>83</v>
      </c>
    </row>
    <row r="157" spans="1:18" ht="22.5">
      <c r="A157" s="170"/>
      <c r="B157" s="162"/>
      <c r="C157" s="174"/>
      <c r="D157" s="20" t="s">
        <v>94</v>
      </c>
      <c r="E157" s="21">
        <v>402569.3</v>
      </c>
      <c r="F157" s="21">
        <v>373316.4</v>
      </c>
      <c r="G157" s="21">
        <f t="shared" si="15"/>
        <v>-29252.899999999965</v>
      </c>
      <c r="H157" s="21">
        <v>372785.26299999998</v>
      </c>
      <c r="I157" s="2">
        <f t="shared" si="18"/>
        <v>99.858000000000004</v>
      </c>
      <c r="J157" s="55"/>
      <c r="K157" s="55"/>
      <c r="L157" s="24"/>
      <c r="M157" s="55"/>
      <c r="N157" s="55"/>
      <c r="O157" s="54"/>
      <c r="P157" s="55"/>
      <c r="Q157" s="56"/>
    </row>
    <row r="158" spans="1:18" ht="12" customHeight="1">
      <c r="A158" s="170"/>
      <c r="B158" s="162"/>
      <c r="C158" s="174"/>
      <c r="D158" s="20" t="s">
        <v>93</v>
      </c>
      <c r="E158" s="21">
        <v>178773.06099999999</v>
      </c>
      <c r="F158" s="21">
        <v>178207.60399999999</v>
      </c>
      <c r="G158" s="21">
        <f t="shared" si="15"/>
        <v>-565.45699999999488</v>
      </c>
      <c r="H158" s="21">
        <v>178088.826</v>
      </c>
      <c r="I158" s="2">
        <f t="shared" si="18"/>
        <v>99.933000000000007</v>
      </c>
      <c r="J158" s="55"/>
      <c r="K158" s="55"/>
      <c r="L158" s="24"/>
      <c r="M158" s="55"/>
      <c r="N158" s="55"/>
      <c r="O158" s="54"/>
      <c r="P158" s="55"/>
      <c r="Q158" s="56"/>
    </row>
    <row r="159" spans="1:18" ht="22.5" hidden="1">
      <c r="A159" s="170"/>
      <c r="B159" s="162"/>
      <c r="C159" s="174"/>
      <c r="D159" s="20" t="s">
        <v>104</v>
      </c>
      <c r="E159" s="21">
        <v>0</v>
      </c>
      <c r="F159" s="21">
        <v>0</v>
      </c>
      <c r="G159" s="21">
        <f t="shared" si="15"/>
        <v>0</v>
      </c>
      <c r="H159" s="21">
        <v>0</v>
      </c>
      <c r="I159" s="2" t="s">
        <v>117</v>
      </c>
      <c r="J159" s="55"/>
      <c r="K159" s="55"/>
      <c r="L159" s="24"/>
      <c r="M159" s="55"/>
      <c r="N159" s="55"/>
      <c r="O159" s="54"/>
      <c r="P159" s="55"/>
      <c r="Q159" s="56"/>
    </row>
    <row r="160" spans="1:18" ht="12" customHeight="1">
      <c r="A160" s="170"/>
      <c r="B160" s="162" t="s">
        <v>25</v>
      </c>
      <c r="C160" s="174" t="s">
        <v>24</v>
      </c>
      <c r="D160" s="20" t="s">
        <v>92</v>
      </c>
      <c r="E160" s="21">
        <f t="shared" ref="E160:F160" si="31">E161+E162+E163</f>
        <v>12293.200999999999</v>
      </c>
      <c r="F160" s="21">
        <f t="shared" si="31"/>
        <v>12293.200999999999</v>
      </c>
      <c r="G160" s="21">
        <f t="shared" si="15"/>
        <v>0</v>
      </c>
      <c r="H160" s="21">
        <f t="shared" ref="H160" si="32">H161+H162+H163</f>
        <v>122293.201</v>
      </c>
      <c r="I160" s="2">
        <f t="shared" si="18"/>
        <v>994.80399999999997</v>
      </c>
      <c r="J160" s="55">
        <v>14</v>
      </c>
      <c r="K160" s="55">
        <v>14</v>
      </c>
      <c r="L160" s="26">
        <f t="shared" si="12"/>
        <v>100</v>
      </c>
      <c r="M160" s="55">
        <v>3</v>
      </c>
      <c r="N160" s="55">
        <v>3</v>
      </c>
      <c r="O160" s="55">
        <v>5</v>
      </c>
      <c r="P160" s="55">
        <v>5</v>
      </c>
      <c r="Q160" s="27" t="s">
        <v>83</v>
      </c>
    </row>
    <row r="161" spans="1:17" ht="22.5">
      <c r="A161" s="170"/>
      <c r="B161" s="162"/>
      <c r="C161" s="174"/>
      <c r="D161" s="20" t="s">
        <v>94</v>
      </c>
      <c r="E161" s="21">
        <v>0</v>
      </c>
      <c r="F161" s="21">
        <v>0</v>
      </c>
      <c r="G161" s="21">
        <f t="shared" si="15"/>
        <v>0</v>
      </c>
      <c r="H161" s="21">
        <v>0</v>
      </c>
      <c r="I161" s="2" t="s">
        <v>117</v>
      </c>
      <c r="J161" s="55"/>
      <c r="K161" s="55"/>
      <c r="L161" s="24"/>
      <c r="M161" s="55"/>
      <c r="N161" s="55"/>
      <c r="O161" s="55"/>
      <c r="P161" s="55"/>
      <c r="Q161" s="57"/>
    </row>
    <row r="162" spans="1:17" ht="13.5" customHeight="1">
      <c r="A162" s="170"/>
      <c r="B162" s="162"/>
      <c r="C162" s="174"/>
      <c r="D162" s="20" t="s">
        <v>93</v>
      </c>
      <c r="E162" s="21">
        <v>12293.200999999999</v>
      </c>
      <c r="F162" s="21">
        <v>12293.200999999999</v>
      </c>
      <c r="G162" s="21">
        <f t="shared" si="15"/>
        <v>0</v>
      </c>
      <c r="H162" s="21">
        <v>122293.201</v>
      </c>
      <c r="I162" s="2">
        <f t="shared" si="18"/>
        <v>994.80399999999997</v>
      </c>
      <c r="J162" s="55"/>
      <c r="K162" s="55"/>
      <c r="L162" s="24"/>
      <c r="M162" s="55"/>
      <c r="N162" s="55"/>
      <c r="O162" s="55"/>
      <c r="P162" s="55"/>
      <c r="Q162" s="57"/>
    </row>
    <row r="163" spans="1:17" ht="24" hidden="1" customHeight="1">
      <c r="A163" s="170"/>
      <c r="B163" s="162"/>
      <c r="C163" s="174"/>
      <c r="D163" s="20" t="s">
        <v>104</v>
      </c>
      <c r="E163" s="21">
        <v>0</v>
      </c>
      <c r="F163" s="21">
        <v>0</v>
      </c>
      <c r="G163" s="21">
        <f t="shared" si="15"/>
        <v>0</v>
      </c>
      <c r="H163" s="21">
        <v>0</v>
      </c>
      <c r="I163" s="2" t="s">
        <v>117</v>
      </c>
      <c r="J163" s="55"/>
      <c r="K163" s="55"/>
      <c r="L163" s="24"/>
      <c r="M163" s="55"/>
      <c r="N163" s="55"/>
      <c r="O163" s="55"/>
      <c r="P163" s="55"/>
      <c r="Q163" s="56"/>
    </row>
    <row r="164" spans="1:17" ht="11.25" customHeight="1">
      <c r="A164" s="170"/>
      <c r="B164" s="162" t="s">
        <v>133</v>
      </c>
      <c r="C164" s="174" t="s">
        <v>24</v>
      </c>
      <c r="D164" s="20" t="s">
        <v>92</v>
      </c>
      <c r="E164" s="21">
        <f t="shared" ref="E164" si="33">E165+E166+E167</f>
        <v>50848.830999999998</v>
      </c>
      <c r="F164" s="21">
        <f>F165+F166</f>
        <v>59961.298999999999</v>
      </c>
      <c r="G164" s="21">
        <f t="shared" si="15"/>
        <v>9112.4680000000008</v>
      </c>
      <c r="H164" s="21">
        <f t="shared" ref="H164" si="34">H165+H166+H167</f>
        <v>59947.49</v>
      </c>
      <c r="I164" s="2">
        <f t="shared" si="18"/>
        <v>99.977000000000004</v>
      </c>
      <c r="J164" s="55">
        <v>4</v>
      </c>
      <c r="K164" s="55">
        <v>4</v>
      </c>
      <c r="L164" s="24">
        <f>K164*100/J164</f>
        <v>100</v>
      </c>
      <c r="M164" s="55">
        <v>3</v>
      </c>
      <c r="N164" s="55">
        <v>3</v>
      </c>
      <c r="O164" s="55">
        <v>3</v>
      </c>
      <c r="P164" s="55">
        <v>3</v>
      </c>
      <c r="Q164" s="27" t="s">
        <v>83</v>
      </c>
    </row>
    <row r="165" spans="1:17" ht="22.5">
      <c r="A165" s="170"/>
      <c r="B165" s="162"/>
      <c r="C165" s="174"/>
      <c r="D165" s="20" t="s">
        <v>94</v>
      </c>
      <c r="E165" s="21">
        <v>0</v>
      </c>
      <c r="F165" s="21">
        <v>0</v>
      </c>
      <c r="G165" s="21">
        <f t="shared" si="15"/>
        <v>0</v>
      </c>
      <c r="H165" s="21">
        <v>0</v>
      </c>
      <c r="I165" s="2" t="s">
        <v>117</v>
      </c>
      <c r="J165" s="55"/>
      <c r="K165" s="55"/>
      <c r="L165" s="24"/>
      <c r="M165" s="55"/>
      <c r="N165" s="55"/>
      <c r="O165" s="55"/>
      <c r="P165" s="55"/>
      <c r="Q165" s="58"/>
    </row>
    <row r="166" spans="1:17" ht="27" customHeight="1">
      <c r="A166" s="170"/>
      <c r="B166" s="162"/>
      <c r="C166" s="174"/>
      <c r="D166" s="20" t="s">
        <v>93</v>
      </c>
      <c r="E166" s="21">
        <v>50848.830999999998</v>
      </c>
      <c r="F166" s="21">
        <v>59961.298999999999</v>
      </c>
      <c r="G166" s="21">
        <f t="shared" si="15"/>
        <v>9112.4680000000008</v>
      </c>
      <c r="H166" s="21">
        <v>59947.49</v>
      </c>
      <c r="I166" s="2">
        <f t="shared" si="18"/>
        <v>99.977000000000004</v>
      </c>
      <c r="J166" s="55"/>
      <c r="K166" s="55"/>
      <c r="L166" s="24"/>
      <c r="M166" s="55"/>
      <c r="N166" s="55"/>
      <c r="O166" s="55"/>
      <c r="P166" s="55"/>
      <c r="Q166" s="58"/>
    </row>
    <row r="167" spans="1:17" ht="23.25" hidden="1" customHeight="1">
      <c r="A167" s="170"/>
      <c r="B167" s="162"/>
      <c r="C167" s="174"/>
      <c r="D167" s="20" t="s">
        <v>104</v>
      </c>
      <c r="E167" s="21">
        <v>0</v>
      </c>
      <c r="F167" s="21">
        <v>0</v>
      </c>
      <c r="G167" s="21">
        <f t="shared" si="15"/>
        <v>0</v>
      </c>
      <c r="H167" s="21">
        <v>0</v>
      </c>
      <c r="I167" s="2" t="s">
        <v>117</v>
      </c>
      <c r="J167" s="55"/>
      <c r="K167" s="55"/>
      <c r="L167" s="24"/>
      <c r="M167" s="55"/>
      <c r="N167" s="55"/>
      <c r="O167" s="55"/>
      <c r="P167" s="55"/>
      <c r="Q167" s="58"/>
    </row>
    <row r="168" spans="1:17" ht="11.25" customHeight="1">
      <c r="A168" s="178"/>
      <c r="B168" s="162" t="s">
        <v>136</v>
      </c>
      <c r="C168" s="174" t="s">
        <v>24</v>
      </c>
      <c r="D168" s="20" t="s">
        <v>92</v>
      </c>
      <c r="E168" s="21">
        <f t="shared" ref="E168:H168" si="35">E169+E170+E171</f>
        <v>1319.8130000000001</v>
      </c>
      <c r="F168" s="21">
        <f t="shared" si="35"/>
        <v>1302.713</v>
      </c>
      <c r="G168" s="21">
        <f t="shared" si="15"/>
        <v>-17.100000000000136</v>
      </c>
      <c r="H168" s="21">
        <f t="shared" si="35"/>
        <v>1285.8920000000001</v>
      </c>
      <c r="I168" s="2">
        <f t="shared" si="18"/>
        <v>98.709000000000003</v>
      </c>
      <c r="J168" s="55">
        <v>7</v>
      </c>
      <c r="K168" s="55">
        <v>7</v>
      </c>
      <c r="L168" s="26">
        <f>K168*100/J168</f>
        <v>100</v>
      </c>
      <c r="M168" s="55">
        <v>2</v>
      </c>
      <c r="N168" s="55">
        <v>2</v>
      </c>
      <c r="O168" s="55">
        <v>2</v>
      </c>
      <c r="P168" s="55">
        <v>2</v>
      </c>
      <c r="Q168" s="27" t="s">
        <v>83</v>
      </c>
    </row>
    <row r="169" spans="1:17" ht="23.25" customHeight="1">
      <c r="A169" s="179"/>
      <c r="B169" s="162"/>
      <c r="C169" s="174"/>
      <c r="D169" s="20" t="s">
        <v>94</v>
      </c>
      <c r="E169" s="21">
        <v>0</v>
      </c>
      <c r="F169" s="21">
        <v>0</v>
      </c>
      <c r="G169" s="21">
        <f t="shared" si="15"/>
        <v>0</v>
      </c>
      <c r="H169" s="21">
        <v>0</v>
      </c>
      <c r="I169" s="2" t="s">
        <v>117</v>
      </c>
      <c r="J169" s="55"/>
      <c r="K169" s="55"/>
      <c r="L169" s="24"/>
      <c r="M169" s="55"/>
      <c r="N169" s="55"/>
      <c r="O169" s="55"/>
      <c r="P169" s="55"/>
      <c r="Q169" s="58"/>
    </row>
    <row r="170" spans="1:17" ht="14.25" customHeight="1">
      <c r="A170" s="180"/>
      <c r="B170" s="162"/>
      <c r="C170" s="174"/>
      <c r="D170" s="20" t="s">
        <v>93</v>
      </c>
      <c r="E170" s="21">
        <v>1319.8130000000001</v>
      </c>
      <c r="F170" s="21">
        <v>1302.713</v>
      </c>
      <c r="G170" s="21">
        <f t="shared" si="15"/>
        <v>-17.100000000000136</v>
      </c>
      <c r="H170" s="21">
        <v>1285.8920000000001</v>
      </c>
      <c r="I170" s="2">
        <f t="shared" si="18"/>
        <v>98.709000000000003</v>
      </c>
      <c r="J170" s="55"/>
      <c r="K170" s="55"/>
      <c r="L170" s="24"/>
      <c r="M170" s="55"/>
      <c r="N170" s="55"/>
      <c r="O170" s="55"/>
      <c r="P170" s="55"/>
      <c r="Q170" s="58"/>
    </row>
    <row r="171" spans="1:17" ht="26.25" hidden="1" customHeight="1">
      <c r="A171" s="13"/>
      <c r="B171" s="162"/>
      <c r="C171" s="174"/>
      <c r="D171" s="20" t="s">
        <v>104</v>
      </c>
      <c r="E171" s="21">
        <v>0</v>
      </c>
      <c r="F171" s="21">
        <v>0</v>
      </c>
      <c r="G171" s="21">
        <v>0</v>
      </c>
      <c r="H171" s="21">
        <v>0</v>
      </c>
      <c r="I171" s="2" t="s">
        <v>117</v>
      </c>
      <c r="J171" s="55"/>
      <c r="K171" s="55"/>
      <c r="L171" s="24"/>
      <c r="M171" s="55"/>
      <c r="N171" s="55"/>
      <c r="O171" s="55"/>
      <c r="P171" s="55"/>
      <c r="Q171" s="59"/>
    </row>
    <row r="172" spans="1:17" ht="15" customHeight="1">
      <c r="A172" s="182">
        <v>9</v>
      </c>
      <c r="B172" s="181" t="s">
        <v>27</v>
      </c>
      <c r="C172" s="173" t="s">
        <v>127</v>
      </c>
      <c r="D172" s="15" t="s">
        <v>92</v>
      </c>
      <c r="E172" s="16">
        <f>SUM(E173:E175)</f>
        <v>408453.24699999997</v>
      </c>
      <c r="F172" s="16">
        <f>SUM(F173:F175)</f>
        <v>443283.16700000002</v>
      </c>
      <c r="G172" s="16">
        <f>SUM(G173:G175)</f>
        <v>34829.920000000042</v>
      </c>
      <c r="H172" s="16">
        <f>SUM(H173:H175)</f>
        <v>443161.201</v>
      </c>
      <c r="I172" s="60">
        <f t="shared" ref="I172" si="36">ROUND(H172/F172 *100,3)</f>
        <v>99.971999999999994</v>
      </c>
      <c r="J172" s="53">
        <v>12</v>
      </c>
      <c r="K172" s="53">
        <v>12</v>
      </c>
      <c r="L172" s="48">
        <f t="shared" ref="L172:L217" si="37">K172*100/J172</f>
        <v>100</v>
      </c>
      <c r="M172" s="53">
        <v>3</v>
      </c>
      <c r="N172" s="53">
        <v>3</v>
      </c>
      <c r="O172" s="48">
        <v>15</v>
      </c>
      <c r="P172" s="48">
        <v>15</v>
      </c>
      <c r="Q172" s="175" t="s">
        <v>126</v>
      </c>
    </row>
    <row r="173" spans="1:17" ht="22.5">
      <c r="A173" s="182"/>
      <c r="B173" s="181"/>
      <c r="C173" s="173"/>
      <c r="D173" s="20" t="s">
        <v>94</v>
      </c>
      <c r="E173" s="21">
        <v>60072.5</v>
      </c>
      <c r="F173" s="21">
        <v>60072.5</v>
      </c>
      <c r="G173" s="21">
        <f t="shared" si="15"/>
        <v>0</v>
      </c>
      <c r="H173" s="21">
        <v>60060.582000000002</v>
      </c>
      <c r="I173" s="61">
        <f t="shared" si="18"/>
        <v>99.98</v>
      </c>
      <c r="J173" s="24">
        <v>3</v>
      </c>
      <c r="K173" s="24">
        <v>3</v>
      </c>
      <c r="L173" s="24"/>
      <c r="M173" s="24"/>
      <c r="N173" s="24"/>
      <c r="O173" s="24"/>
      <c r="P173" s="24"/>
      <c r="Q173" s="176"/>
    </row>
    <row r="174" spans="1:17" ht="18" customHeight="1">
      <c r="A174" s="182"/>
      <c r="B174" s="181"/>
      <c r="C174" s="173"/>
      <c r="D174" s="20" t="s">
        <v>93</v>
      </c>
      <c r="E174" s="21">
        <v>348380.74699999997</v>
      </c>
      <c r="F174" s="21">
        <v>383210.66700000002</v>
      </c>
      <c r="G174" s="21">
        <f t="shared" si="15"/>
        <v>34829.920000000042</v>
      </c>
      <c r="H174" s="21">
        <v>383100.61900000001</v>
      </c>
      <c r="I174" s="61">
        <f t="shared" si="18"/>
        <v>99.971000000000004</v>
      </c>
      <c r="J174" s="24"/>
      <c r="K174" s="24"/>
      <c r="L174" s="24"/>
      <c r="M174" s="24"/>
      <c r="N174" s="24"/>
      <c r="O174" s="24"/>
      <c r="P174" s="24"/>
      <c r="Q174" s="176"/>
    </row>
    <row r="175" spans="1:17" ht="22.5" hidden="1">
      <c r="A175" s="182"/>
      <c r="B175" s="181"/>
      <c r="C175" s="173"/>
      <c r="D175" s="20" t="s">
        <v>104</v>
      </c>
      <c r="E175" s="21">
        <v>0</v>
      </c>
      <c r="F175" s="21">
        <v>0</v>
      </c>
      <c r="G175" s="21">
        <f t="shared" si="15"/>
        <v>0</v>
      </c>
      <c r="H175" s="21">
        <v>0</v>
      </c>
      <c r="I175" s="2" t="s">
        <v>117</v>
      </c>
      <c r="J175" s="24"/>
      <c r="K175" s="24"/>
      <c r="L175" s="24"/>
      <c r="M175" s="24"/>
      <c r="N175" s="24"/>
      <c r="O175" s="24"/>
      <c r="P175" s="24"/>
      <c r="Q175" s="177"/>
    </row>
    <row r="176" spans="1:17" ht="12" customHeight="1">
      <c r="A176" s="182"/>
      <c r="B176" s="162" t="s">
        <v>29</v>
      </c>
      <c r="C176" s="172" t="s">
        <v>28</v>
      </c>
      <c r="D176" s="20" t="s">
        <v>92</v>
      </c>
      <c r="E176" s="21">
        <f t="shared" ref="E176:F176" si="38">E177+E178+E179</f>
        <v>67086.472999999998</v>
      </c>
      <c r="F176" s="21">
        <f t="shared" si="38"/>
        <v>69912.024000000005</v>
      </c>
      <c r="G176" s="21">
        <f t="shared" si="15"/>
        <v>2825.5510000000068</v>
      </c>
      <c r="H176" s="21">
        <f>H177+H178</f>
        <v>69912.017000000007</v>
      </c>
      <c r="I176" s="2">
        <f t="shared" si="18"/>
        <v>100</v>
      </c>
      <c r="J176" s="24">
        <v>3</v>
      </c>
      <c r="K176" s="24">
        <v>3</v>
      </c>
      <c r="L176" s="24">
        <f t="shared" si="37"/>
        <v>100</v>
      </c>
      <c r="M176" s="24">
        <v>1</v>
      </c>
      <c r="N176" s="24">
        <v>1</v>
      </c>
      <c r="O176" s="24">
        <v>2</v>
      </c>
      <c r="P176" s="24">
        <v>2</v>
      </c>
      <c r="Q176" s="27" t="s">
        <v>83</v>
      </c>
    </row>
    <row r="177" spans="1:17" ht="22.5">
      <c r="A177" s="182"/>
      <c r="B177" s="162"/>
      <c r="C177" s="172"/>
      <c r="D177" s="20" t="s">
        <v>94</v>
      </c>
      <c r="E177" s="21">
        <v>57188.4</v>
      </c>
      <c r="F177" s="21">
        <v>57188.4</v>
      </c>
      <c r="G177" s="21">
        <f t="shared" si="15"/>
        <v>0</v>
      </c>
      <c r="H177" s="21">
        <v>57188.4</v>
      </c>
      <c r="I177" s="2">
        <f t="shared" si="18"/>
        <v>100</v>
      </c>
      <c r="J177" s="24"/>
      <c r="K177" s="24"/>
      <c r="L177" s="24"/>
      <c r="M177" s="24"/>
      <c r="N177" s="24"/>
      <c r="O177" s="24"/>
      <c r="P177" s="24"/>
      <c r="Q177" s="27"/>
    </row>
    <row r="178" spans="1:17" ht="14.25" customHeight="1">
      <c r="A178" s="182"/>
      <c r="B178" s="162"/>
      <c r="C178" s="172"/>
      <c r="D178" s="20" t="s">
        <v>93</v>
      </c>
      <c r="E178" s="21">
        <v>9898.0730000000003</v>
      </c>
      <c r="F178" s="21">
        <v>12723.624</v>
      </c>
      <c r="G178" s="21">
        <f t="shared" si="15"/>
        <v>2825.5509999999995</v>
      </c>
      <c r="H178" s="21">
        <v>12723.617</v>
      </c>
      <c r="I178" s="2">
        <f t="shared" si="18"/>
        <v>100</v>
      </c>
      <c r="J178" s="24"/>
      <c r="K178" s="24"/>
      <c r="L178" s="24"/>
      <c r="M178" s="24"/>
      <c r="N178" s="24"/>
      <c r="O178" s="24"/>
      <c r="P178" s="24"/>
      <c r="Q178" s="27"/>
    </row>
    <row r="179" spans="1:17" ht="22.5" hidden="1">
      <c r="A179" s="182"/>
      <c r="B179" s="162"/>
      <c r="C179" s="172"/>
      <c r="D179" s="20" t="s">
        <v>104</v>
      </c>
      <c r="E179" s="21">
        <v>0</v>
      </c>
      <c r="F179" s="21">
        <v>0</v>
      </c>
      <c r="G179" s="21">
        <f t="shared" si="15"/>
        <v>0</v>
      </c>
      <c r="H179" s="21">
        <v>0</v>
      </c>
      <c r="I179" s="2" t="s">
        <v>117</v>
      </c>
      <c r="J179" s="24"/>
      <c r="K179" s="24"/>
      <c r="L179" s="24"/>
      <c r="M179" s="24"/>
      <c r="N179" s="24"/>
      <c r="O179" s="24"/>
      <c r="P179" s="24"/>
      <c r="Q179" s="27"/>
    </row>
    <row r="180" spans="1:17" ht="12.75" customHeight="1">
      <c r="A180" s="182"/>
      <c r="B180" s="162" t="s">
        <v>30</v>
      </c>
      <c r="C180" s="174" t="s">
        <v>150</v>
      </c>
      <c r="D180" s="20" t="s">
        <v>92</v>
      </c>
      <c r="E180" s="21">
        <f t="shared" ref="E180:F180" si="39">E181+E182+E183</f>
        <v>2884.1</v>
      </c>
      <c r="F180" s="21">
        <f t="shared" si="39"/>
        <v>2884.1</v>
      </c>
      <c r="G180" s="21">
        <f t="shared" si="15"/>
        <v>0</v>
      </c>
      <c r="H180" s="21">
        <f>H181+H182+H183</f>
        <v>2872.1819999999998</v>
      </c>
      <c r="I180" s="62">
        <f t="shared" si="18"/>
        <v>99.587000000000003</v>
      </c>
      <c r="J180" s="24">
        <v>3</v>
      </c>
      <c r="K180" s="24">
        <v>3</v>
      </c>
      <c r="L180" s="24">
        <f t="shared" si="37"/>
        <v>100</v>
      </c>
      <c r="M180" s="24">
        <v>1</v>
      </c>
      <c r="N180" s="24">
        <v>1</v>
      </c>
      <c r="O180" s="24">
        <v>4</v>
      </c>
      <c r="P180" s="24">
        <v>4</v>
      </c>
      <c r="Q180" s="27" t="s">
        <v>83</v>
      </c>
    </row>
    <row r="181" spans="1:17" ht="22.5">
      <c r="A181" s="182"/>
      <c r="B181" s="162"/>
      <c r="C181" s="174"/>
      <c r="D181" s="20" t="s">
        <v>94</v>
      </c>
      <c r="E181" s="21">
        <v>2884.1</v>
      </c>
      <c r="F181" s="21">
        <v>2884.1</v>
      </c>
      <c r="G181" s="21">
        <f t="shared" si="15"/>
        <v>0</v>
      </c>
      <c r="H181" s="21">
        <v>2872.1819999999998</v>
      </c>
      <c r="I181" s="62">
        <f t="shared" si="18"/>
        <v>99.587000000000003</v>
      </c>
      <c r="J181" s="24"/>
      <c r="K181" s="24"/>
      <c r="L181" s="24"/>
      <c r="M181" s="24"/>
      <c r="N181" s="24"/>
      <c r="O181" s="24"/>
      <c r="P181" s="24"/>
      <c r="Q181" s="30"/>
    </row>
    <row r="182" spans="1:17" ht="15" customHeight="1">
      <c r="A182" s="182"/>
      <c r="B182" s="162"/>
      <c r="C182" s="174"/>
      <c r="D182" s="20" t="s">
        <v>93</v>
      </c>
      <c r="E182" s="21">
        <v>0</v>
      </c>
      <c r="F182" s="21">
        <v>0</v>
      </c>
      <c r="G182" s="21">
        <f t="shared" ref="G182:G185" si="40">F182-E182</f>
        <v>0</v>
      </c>
      <c r="H182" s="21">
        <v>0</v>
      </c>
      <c r="I182" s="62" t="s">
        <v>117</v>
      </c>
      <c r="J182" s="24"/>
      <c r="K182" s="24"/>
      <c r="L182" s="24"/>
      <c r="M182" s="24"/>
      <c r="N182" s="24"/>
      <c r="O182" s="24"/>
      <c r="P182" s="24"/>
      <c r="Q182" s="30"/>
    </row>
    <row r="183" spans="1:17" ht="22.5" hidden="1">
      <c r="A183" s="182"/>
      <c r="B183" s="162"/>
      <c r="C183" s="174"/>
      <c r="D183" s="20" t="s">
        <v>104</v>
      </c>
      <c r="E183" s="21">
        <v>0</v>
      </c>
      <c r="F183" s="21">
        <v>0</v>
      </c>
      <c r="G183" s="21">
        <f t="shared" si="40"/>
        <v>0</v>
      </c>
      <c r="H183" s="21">
        <v>0</v>
      </c>
      <c r="I183" s="62" t="s">
        <v>117</v>
      </c>
      <c r="J183" s="24"/>
      <c r="K183" s="24"/>
      <c r="L183" s="24"/>
      <c r="M183" s="24"/>
      <c r="N183" s="24"/>
      <c r="O183" s="24"/>
      <c r="P183" s="24"/>
      <c r="Q183" s="27"/>
    </row>
    <row r="184" spans="1:17" ht="12" customHeight="1">
      <c r="A184" s="182"/>
      <c r="B184" s="162" t="s">
        <v>31</v>
      </c>
      <c r="C184" s="174" t="s">
        <v>127</v>
      </c>
      <c r="D184" s="20" t="s">
        <v>92</v>
      </c>
      <c r="E184" s="21">
        <f>E185+E186+E187</f>
        <v>338482.674</v>
      </c>
      <c r="F184" s="21">
        <f>F185+F186+F187</f>
        <v>370487.04300000001</v>
      </c>
      <c r="G184" s="21">
        <f t="shared" si="40"/>
        <v>32004.369000000006</v>
      </c>
      <c r="H184" s="21">
        <f>H185+H186+H187</f>
        <v>370377.00199999998</v>
      </c>
      <c r="I184" s="63">
        <f t="shared" si="18"/>
        <v>99.97</v>
      </c>
      <c r="J184" s="24">
        <v>3</v>
      </c>
      <c r="K184" s="24">
        <v>3</v>
      </c>
      <c r="L184" s="24">
        <f t="shared" si="37"/>
        <v>100</v>
      </c>
      <c r="M184" s="24">
        <v>1</v>
      </c>
      <c r="N184" s="24">
        <v>1</v>
      </c>
      <c r="O184" s="24">
        <v>9</v>
      </c>
      <c r="P184" s="24">
        <v>9</v>
      </c>
      <c r="Q184" s="30" t="s">
        <v>83</v>
      </c>
    </row>
    <row r="185" spans="1:17" ht="22.5">
      <c r="A185" s="182"/>
      <c r="B185" s="162"/>
      <c r="C185" s="174"/>
      <c r="D185" s="20" t="s">
        <v>94</v>
      </c>
      <c r="E185" s="21">
        <v>0</v>
      </c>
      <c r="F185" s="21">
        <v>0</v>
      </c>
      <c r="G185" s="21">
        <f t="shared" si="40"/>
        <v>0</v>
      </c>
      <c r="H185" s="21">
        <v>0</v>
      </c>
      <c r="I185" s="62" t="s">
        <v>117</v>
      </c>
      <c r="J185" s="34"/>
      <c r="K185" s="34"/>
      <c r="L185" s="24"/>
      <c r="M185" s="34"/>
      <c r="N185" s="34"/>
      <c r="O185" s="34"/>
      <c r="P185" s="34"/>
      <c r="Q185" s="58"/>
    </row>
    <row r="186" spans="1:17" ht="27.75" customHeight="1">
      <c r="A186" s="182"/>
      <c r="B186" s="162"/>
      <c r="C186" s="174"/>
      <c r="D186" s="25" t="s">
        <v>93</v>
      </c>
      <c r="E186" s="42">
        <v>338482.674</v>
      </c>
      <c r="F186" s="42">
        <v>370487.04300000001</v>
      </c>
      <c r="G186" s="42">
        <f>F186-E186</f>
        <v>32004.369000000006</v>
      </c>
      <c r="H186" s="42">
        <v>370377.00199999998</v>
      </c>
      <c r="I186" s="64">
        <f t="shared" si="18"/>
        <v>99.97</v>
      </c>
      <c r="J186" s="65"/>
      <c r="K186" s="34"/>
      <c r="L186" s="24"/>
      <c r="M186" s="34"/>
      <c r="N186" s="34"/>
      <c r="O186" s="34"/>
      <c r="P186" s="34"/>
      <c r="Q186" s="58"/>
    </row>
    <row r="187" spans="1:17" ht="1.5" hidden="1" customHeight="1">
      <c r="A187" s="182"/>
      <c r="B187" s="162"/>
      <c r="C187" s="174"/>
      <c r="D187" s="20" t="s">
        <v>104</v>
      </c>
      <c r="E187" s="21">
        <v>0</v>
      </c>
      <c r="F187" s="21">
        <v>0</v>
      </c>
      <c r="G187" s="21">
        <f t="shared" ref="G187:G255" si="41">F187-E187</f>
        <v>0</v>
      </c>
      <c r="H187" s="21">
        <v>0</v>
      </c>
      <c r="I187" s="62" t="s">
        <v>117</v>
      </c>
      <c r="J187" s="34"/>
      <c r="K187" s="34"/>
      <c r="L187" s="24"/>
      <c r="M187" s="34"/>
      <c r="N187" s="34"/>
      <c r="O187" s="34"/>
      <c r="P187" s="34"/>
      <c r="Q187" s="58"/>
    </row>
    <row r="188" spans="1:17" ht="15" customHeight="1">
      <c r="A188" s="170">
        <v>10</v>
      </c>
      <c r="B188" s="181" t="s">
        <v>32</v>
      </c>
      <c r="C188" s="173" t="s">
        <v>95</v>
      </c>
      <c r="D188" s="15" t="s">
        <v>92</v>
      </c>
      <c r="E188" s="16">
        <f>E192+E196+E200+E204+E208</f>
        <v>1081712.513</v>
      </c>
      <c r="F188" s="16">
        <f>F192+F196+F200+F204+F208</f>
        <v>1087004.2549999999</v>
      </c>
      <c r="G188" s="16">
        <f t="shared" si="41"/>
        <v>5291.7419999998529</v>
      </c>
      <c r="H188" s="16">
        <f>H192+H196+H200+H204+H208</f>
        <v>1078139.2899999998</v>
      </c>
      <c r="I188" s="19">
        <f t="shared" ref="I188:I259" si="42">ROUND(H188/F188 *100,3)</f>
        <v>99.183999999999997</v>
      </c>
      <c r="J188" s="18">
        <v>18</v>
      </c>
      <c r="K188" s="18">
        <v>14</v>
      </c>
      <c r="L188" s="46">
        <f t="shared" si="37"/>
        <v>77.777777777777771</v>
      </c>
      <c r="M188" s="18">
        <v>9</v>
      </c>
      <c r="N188" s="18">
        <v>9</v>
      </c>
      <c r="O188" s="18">
        <v>21</v>
      </c>
      <c r="P188" s="18">
        <v>21</v>
      </c>
      <c r="Q188" s="175" t="s">
        <v>126</v>
      </c>
    </row>
    <row r="189" spans="1:17" ht="24" customHeight="1">
      <c r="A189" s="170"/>
      <c r="B189" s="181"/>
      <c r="C189" s="173"/>
      <c r="D189" s="20" t="s">
        <v>94</v>
      </c>
      <c r="E189" s="21">
        <v>0</v>
      </c>
      <c r="F189" s="21">
        <v>0</v>
      </c>
      <c r="G189" s="21">
        <f t="shared" si="41"/>
        <v>0</v>
      </c>
      <c r="H189" s="21">
        <v>0</v>
      </c>
      <c r="I189" s="26" t="s">
        <v>117</v>
      </c>
      <c r="J189" s="24">
        <v>4</v>
      </c>
      <c r="K189" s="24">
        <v>3</v>
      </c>
      <c r="L189" s="24"/>
      <c r="M189" s="24"/>
      <c r="N189" s="24"/>
      <c r="O189" s="24"/>
      <c r="P189" s="24"/>
      <c r="Q189" s="176"/>
    </row>
    <row r="190" spans="1:17" ht="24.75" customHeight="1">
      <c r="A190" s="170"/>
      <c r="B190" s="181"/>
      <c r="C190" s="173"/>
      <c r="D190" s="20" t="s">
        <v>93</v>
      </c>
      <c r="E190" s="21">
        <v>1081712.513</v>
      </c>
      <c r="F190" s="21">
        <v>1087004.2549999999</v>
      </c>
      <c r="G190" s="21">
        <f t="shared" si="41"/>
        <v>5291.7419999998529</v>
      </c>
      <c r="H190" s="21">
        <v>1078139.29</v>
      </c>
      <c r="I190" s="26">
        <f t="shared" si="42"/>
        <v>99.183999999999997</v>
      </c>
      <c r="J190" s="24"/>
      <c r="K190" s="24"/>
      <c r="L190" s="24"/>
      <c r="M190" s="24"/>
      <c r="N190" s="24"/>
      <c r="O190" s="24"/>
      <c r="P190" s="24"/>
      <c r="Q190" s="176"/>
    </row>
    <row r="191" spans="1:17" ht="3" hidden="1" customHeight="1">
      <c r="A191" s="170"/>
      <c r="B191" s="181"/>
      <c r="C191" s="173"/>
      <c r="D191" s="20" t="s">
        <v>104</v>
      </c>
      <c r="E191" s="21">
        <v>0</v>
      </c>
      <c r="F191" s="21">
        <v>0</v>
      </c>
      <c r="G191" s="21">
        <f t="shared" si="41"/>
        <v>0</v>
      </c>
      <c r="H191" s="21">
        <v>0</v>
      </c>
      <c r="I191" s="26" t="s">
        <v>117</v>
      </c>
      <c r="J191" s="24"/>
      <c r="K191" s="24"/>
      <c r="L191" s="24"/>
      <c r="M191" s="24"/>
      <c r="N191" s="24"/>
      <c r="O191" s="24"/>
      <c r="P191" s="24"/>
      <c r="Q191" s="177"/>
    </row>
    <row r="192" spans="1:17" ht="15" customHeight="1">
      <c r="A192" s="170"/>
      <c r="B192" s="162" t="s">
        <v>33</v>
      </c>
      <c r="C192" s="174" t="s">
        <v>95</v>
      </c>
      <c r="D192" s="20" t="s">
        <v>92</v>
      </c>
      <c r="E192" s="21">
        <f>E193+E194</f>
        <v>350924.93300000002</v>
      </c>
      <c r="F192" s="21">
        <f>F193+F194</f>
        <v>350524.14799999999</v>
      </c>
      <c r="G192" s="21">
        <f t="shared" si="41"/>
        <v>-400.7850000000326</v>
      </c>
      <c r="H192" s="21">
        <f>H193+H194</f>
        <v>343127.13799999998</v>
      </c>
      <c r="I192" s="26">
        <f t="shared" si="42"/>
        <v>97.89</v>
      </c>
      <c r="J192" s="24">
        <v>6</v>
      </c>
      <c r="K192" s="24">
        <v>6</v>
      </c>
      <c r="L192" s="24">
        <f t="shared" si="37"/>
        <v>100</v>
      </c>
      <c r="M192" s="24">
        <v>3</v>
      </c>
      <c r="N192" s="24">
        <v>3</v>
      </c>
      <c r="O192" s="24">
        <v>11</v>
      </c>
      <c r="P192" s="24">
        <v>11</v>
      </c>
      <c r="Q192" s="27" t="s">
        <v>83</v>
      </c>
    </row>
    <row r="193" spans="1:17" ht="21" customHeight="1">
      <c r="A193" s="170"/>
      <c r="B193" s="162"/>
      <c r="C193" s="174"/>
      <c r="D193" s="20" t="s">
        <v>94</v>
      </c>
      <c r="E193" s="21">
        <v>0</v>
      </c>
      <c r="F193" s="21">
        <v>0</v>
      </c>
      <c r="G193" s="21">
        <f t="shared" si="41"/>
        <v>0</v>
      </c>
      <c r="H193" s="21">
        <v>0</v>
      </c>
      <c r="I193" s="26" t="s">
        <v>117</v>
      </c>
      <c r="J193" s="24"/>
      <c r="K193" s="24"/>
      <c r="L193" s="24"/>
      <c r="M193" s="24"/>
      <c r="N193" s="24"/>
      <c r="O193" s="24"/>
      <c r="P193" s="24"/>
      <c r="Q193" s="27"/>
    </row>
    <row r="194" spans="1:17" ht="13.5" customHeight="1">
      <c r="A194" s="170"/>
      <c r="B194" s="162"/>
      <c r="C194" s="174"/>
      <c r="D194" s="20" t="s">
        <v>93</v>
      </c>
      <c r="E194" s="21">
        <v>350924.93300000002</v>
      </c>
      <c r="F194" s="21">
        <v>350524.14799999999</v>
      </c>
      <c r="G194" s="21">
        <f t="shared" si="41"/>
        <v>-400.7850000000326</v>
      </c>
      <c r="H194" s="21">
        <v>343127.13799999998</v>
      </c>
      <c r="I194" s="26">
        <f t="shared" si="42"/>
        <v>97.89</v>
      </c>
      <c r="J194" s="24"/>
      <c r="K194" s="24"/>
      <c r="L194" s="24"/>
      <c r="M194" s="24"/>
      <c r="N194" s="24"/>
      <c r="O194" s="24"/>
      <c r="P194" s="24"/>
      <c r="Q194" s="27"/>
    </row>
    <row r="195" spans="1:17" ht="4.5" hidden="1" customHeight="1">
      <c r="A195" s="170"/>
      <c r="B195" s="162"/>
      <c r="C195" s="174"/>
      <c r="D195" s="20" t="s">
        <v>104</v>
      </c>
      <c r="E195" s="21">
        <v>0</v>
      </c>
      <c r="F195" s="21">
        <v>0</v>
      </c>
      <c r="G195" s="21">
        <f t="shared" si="41"/>
        <v>0</v>
      </c>
      <c r="H195" s="21">
        <v>0</v>
      </c>
      <c r="I195" s="26" t="s">
        <v>117</v>
      </c>
      <c r="J195" s="24"/>
      <c r="K195" s="24"/>
      <c r="L195" s="24"/>
      <c r="M195" s="24"/>
      <c r="N195" s="24"/>
      <c r="O195" s="24"/>
      <c r="P195" s="24"/>
      <c r="Q195" s="27"/>
    </row>
    <row r="196" spans="1:17" ht="15" customHeight="1">
      <c r="A196" s="170"/>
      <c r="B196" s="162" t="s">
        <v>34</v>
      </c>
      <c r="C196" s="174" t="s">
        <v>95</v>
      </c>
      <c r="D196" s="20" t="s">
        <v>92</v>
      </c>
      <c r="E196" s="21">
        <f>E197+E198</f>
        <v>694708.74300000002</v>
      </c>
      <c r="F196" s="21">
        <f>F197+F198</f>
        <v>694672.48800000001</v>
      </c>
      <c r="G196" s="21">
        <f t="shared" si="41"/>
        <v>-36.255000000004657</v>
      </c>
      <c r="H196" s="21">
        <f>H197+H198</f>
        <v>693301.64</v>
      </c>
      <c r="I196" s="26">
        <f t="shared" si="42"/>
        <v>99.802999999999997</v>
      </c>
      <c r="J196" s="24">
        <v>2</v>
      </c>
      <c r="K196" s="24">
        <v>2</v>
      </c>
      <c r="L196" s="24">
        <f t="shared" si="37"/>
        <v>100</v>
      </c>
      <c r="M196" s="24">
        <v>3</v>
      </c>
      <c r="N196" s="24">
        <v>3</v>
      </c>
      <c r="O196" s="24">
        <v>5</v>
      </c>
      <c r="P196" s="24">
        <v>5</v>
      </c>
      <c r="Q196" s="27" t="s">
        <v>83</v>
      </c>
    </row>
    <row r="197" spans="1:17" ht="21.75" customHeight="1">
      <c r="A197" s="170"/>
      <c r="B197" s="162"/>
      <c r="C197" s="174"/>
      <c r="D197" s="20" t="s">
        <v>94</v>
      </c>
      <c r="E197" s="21">
        <v>0</v>
      </c>
      <c r="F197" s="21">
        <v>0</v>
      </c>
      <c r="G197" s="21">
        <f t="shared" si="41"/>
        <v>0</v>
      </c>
      <c r="H197" s="21">
        <v>0</v>
      </c>
      <c r="I197" s="26" t="s">
        <v>117</v>
      </c>
      <c r="J197" s="24"/>
      <c r="K197" s="24"/>
      <c r="L197" s="24"/>
      <c r="M197" s="24"/>
      <c r="N197" s="24"/>
      <c r="O197" s="24"/>
      <c r="P197" s="24"/>
      <c r="Q197" s="27"/>
    </row>
    <row r="198" spans="1:17" ht="18.75" customHeight="1">
      <c r="A198" s="170"/>
      <c r="B198" s="162"/>
      <c r="C198" s="174"/>
      <c r="D198" s="20" t="s">
        <v>93</v>
      </c>
      <c r="E198" s="21">
        <v>694708.74300000002</v>
      </c>
      <c r="F198" s="21">
        <v>694672.48800000001</v>
      </c>
      <c r="G198" s="21">
        <f t="shared" si="41"/>
        <v>-36.255000000004657</v>
      </c>
      <c r="H198" s="21">
        <v>693301.64</v>
      </c>
      <c r="I198" s="26">
        <f t="shared" si="42"/>
        <v>99.802999999999997</v>
      </c>
      <c r="J198" s="24"/>
      <c r="K198" s="24"/>
      <c r="L198" s="24"/>
      <c r="M198" s="24"/>
      <c r="N198" s="24"/>
      <c r="O198" s="24"/>
      <c r="P198" s="24"/>
      <c r="Q198" s="27"/>
    </row>
    <row r="199" spans="1:17" ht="25.5" hidden="1" customHeight="1">
      <c r="A199" s="170"/>
      <c r="B199" s="162"/>
      <c r="C199" s="174"/>
      <c r="D199" s="20" t="s">
        <v>104</v>
      </c>
      <c r="E199" s="21">
        <v>0</v>
      </c>
      <c r="F199" s="21">
        <v>0</v>
      </c>
      <c r="G199" s="21">
        <f t="shared" si="41"/>
        <v>0</v>
      </c>
      <c r="H199" s="21">
        <v>0</v>
      </c>
      <c r="I199" s="26" t="e">
        <f t="shared" si="42"/>
        <v>#DIV/0!</v>
      </c>
      <c r="J199" s="24"/>
      <c r="K199" s="24"/>
      <c r="L199" s="24"/>
      <c r="M199" s="24"/>
      <c r="N199" s="24"/>
      <c r="O199" s="24"/>
      <c r="P199" s="24"/>
      <c r="Q199" s="27"/>
    </row>
    <row r="200" spans="1:17" ht="15" customHeight="1">
      <c r="A200" s="170"/>
      <c r="B200" s="162" t="s">
        <v>35</v>
      </c>
      <c r="C200" s="174" t="s">
        <v>202</v>
      </c>
      <c r="D200" s="20" t="s">
        <v>92</v>
      </c>
      <c r="E200" s="21">
        <f>E201+E202</f>
        <v>950</v>
      </c>
      <c r="F200" s="21">
        <f>F201+F202</f>
        <v>950</v>
      </c>
      <c r="G200" s="21">
        <f t="shared" si="41"/>
        <v>0</v>
      </c>
      <c r="H200" s="21">
        <f>H201+H202</f>
        <v>948.11800000000005</v>
      </c>
      <c r="I200" s="26">
        <f t="shared" si="42"/>
        <v>99.802000000000007</v>
      </c>
      <c r="J200" s="24">
        <v>1</v>
      </c>
      <c r="K200" s="24">
        <v>1</v>
      </c>
      <c r="L200" s="24" t="s">
        <v>117</v>
      </c>
      <c r="M200" s="24">
        <v>1</v>
      </c>
      <c r="N200" s="24">
        <v>1</v>
      </c>
      <c r="O200" s="24">
        <v>1</v>
      </c>
      <c r="P200" s="24">
        <v>1</v>
      </c>
      <c r="Q200" s="27" t="s">
        <v>83</v>
      </c>
    </row>
    <row r="201" spans="1:17" ht="22.5">
      <c r="A201" s="170"/>
      <c r="B201" s="162"/>
      <c r="C201" s="174"/>
      <c r="D201" s="20" t="s">
        <v>94</v>
      </c>
      <c r="E201" s="21">
        <v>0</v>
      </c>
      <c r="F201" s="21">
        <v>0</v>
      </c>
      <c r="G201" s="21">
        <f t="shared" si="41"/>
        <v>0</v>
      </c>
      <c r="H201" s="21">
        <v>0</v>
      </c>
      <c r="I201" s="26" t="s">
        <v>117</v>
      </c>
      <c r="J201" s="24"/>
      <c r="K201" s="24"/>
      <c r="L201" s="24"/>
      <c r="M201" s="24"/>
      <c r="N201" s="24"/>
      <c r="O201" s="24"/>
      <c r="P201" s="24"/>
      <c r="Q201" s="30"/>
    </row>
    <row r="202" spans="1:17" ht="12.75" customHeight="1">
      <c r="A202" s="170"/>
      <c r="B202" s="162"/>
      <c r="C202" s="174"/>
      <c r="D202" s="20" t="s">
        <v>93</v>
      </c>
      <c r="E202" s="21">
        <v>950</v>
      </c>
      <c r="F202" s="21">
        <v>950</v>
      </c>
      <c r="G202" s="21">
        <f t="shared" si="41"/>
        <v>0</v>
      </c>
      <c r="H202" s="21">
        <v>948.11800000000005</v>
      </c>
      <c r="I202" s="26">
        <f t="shared" si="42"/>
        <v>99.802000000000007</v>
      </c>
      <c r="J202" s="24"/>
      <c r="K202" s="24"/>
      <c r="L202" s="24"/>
      <c r="M202" s="24"/>
      <c r="N202" s="24"/>
      <c r="O202" s="24"/>
      <c r="P202" s="24"/>
      <c r="Q202" s="30"/>
    </row>
    <row r="203" spans="1:17" ht="22.5" hidden="1">
      <c r="A203" s="170"/>
      <c r="B203" s="162"/>
      <c r="C203" s="174"/>
      <c r="D203" s="20" t="s">
        <v>104</v>
      </c>
      <c r="E203" s="21">
        <v>0</v>
      </c>
      <c r="F203" s="21">
        <v>0</v>
      </c>
      <c r="G203" s="21">
        <f t="shared" si="41"/>
        <v>0</v>
      </c>
      <c r="H203" s="21">
        <v>0</v>
      </c>
      <c r="I203" s="26" t="s">
        <v>117</v>
      </c>
      <c r="J203" s="24"/>
      <c r="K203" s="24"/>
      <c r="L203" s="24"/>
      <c r="M203" s="24"/>
      <c r="N203" s="24"/>
      <c r="O203" s="24"/>
      <c r="P203" s="24"/>
      <c r="Q203" s="27"/>
    </row>
    <row r="204" spans="1:17" ht="15" customHeight="1">
      <c r="A204" s="170"/>
      <c r="B204" s="162" t="s">
        <v>36</v>
      </c>
      <c r="C204" s="174" t="s">
        <v>95</v>
      </c>
      <c r="D204" s="20" t="s">
        <v>92</v>
      </c>
      <c r="E204" s="21">
        <f>E205+E206</f>
        <v>34571.296000000002</v>
      </c>
      <c r="F204" s="21">
        <f>F205+F206</f>
        <v>40300.078000000001</v>
      </c>
      <c r="G204" s="21">
        <f t="shared" si="41"/>
        <v>5728.7819999999992</v>
      </c>
      <c r="H204" s="21">
        <f>H205+H206</f>
        <v>40254.853000000003</v>
      </c>
      <c r="I204" s="29">
        <f t="shared" si="42"/>
        <v>99.888000000000005</v>
      </c>
      <c r="J204" s="24">
        <v>3</v>
      </c>
      <c r="K204" s="24">
        <v>1</v>
      </c>
      <c r="L204" s="26">
        <f t="shared" si="37"/>
        <v>33.333333333333336</v>
      </c>
      <c r="M204" s="24">
        <v>1</v>
      </c>
      <c r="N204" s="24">
        <v>1</v>
      </c>
      <c r="O204" s="24">
        <v>1</v>
      </c>
      <c r="P204" s="24">
        <v>1</v>
      </c>
      <c r="Q204" s="30" t="s">
        <v>83</v>
      </c>
    </row>
    <row r="205" spans="1:17" ht="22.5">
      <c r="A205" s="170"/>
      <c r="B205" s="162"/>
      <c r="C205" s="174"/>
      <c r="D205" s="20" t="s">
        <v>94</v>
      </c>
      <c r="E205" s="21">
        <v>0</v>
      </c>
      <c r="F205" s="21">
        <v>0</v>
      </c>
      <c r="G205" s="21">
        <f t="shared" si="41"/>
        <v>0</v>
      </c>
      <c r="H205" s="21">
        <v>0</v>
      </c>
      <c r="I205" s="26" t="s">
        <v>117</v>
      </c>
      <c r="J205" s="24"/>
      <c r="K205" s="24"/>
      <c r="L205" s="24"/>
      <c r="M205" s="24"/>
      <c r="N205" s="24"/>
      <c r="O205" s="24"/>
      <c r="P205" s="24"/>
      <c r="Q205" s="30"/>
    </row>
    <row r="206" spans="1:17" ht="38.25" customHeight="1">
      <c r="A206" s="170"/>
      <c r="B206" s="162"/>
      <c r="C206" s="174"/>
      <c r="D206" s="20" t="s">
        <v>93</v>
      </c>
      <c r="E206" s="21">
        <v>34571.296000000002</v>
      </c>
      <c r="F206" s="21">
        <v>40300.078000000001</v>
      </c>
      <c r="G206" s="21">
        <f t="shared" si="41"/>
        <v>5728.7819999999992</v>
      </c>
      <c r="H206" s="21">
        <v>40254.853000000003</v>
      </c>
      <c r="I206" s="29">
        <f t="shared" si="42"/>
        <v>99.888000000000005</v>
      </c>
      <c r="J206" s="24"/>
      <c r="K206" s="24"/>
      <c r="L206" s="24"/>
      <c r="M206" s="24"/>
      <c r="N206" s="24"/>
      <c r="O206" s="24"/>
      <c r="P206" s="24"/>
      <c r="Q206" s="30"/>
    </row>
    <row r="207" spans="1:17" ht="32.25" hidden="1" customHeight="1">
      <c r="A207" s="170"/>
      <c r="B207" s="162"/>
      <c r="C207" s="174"/>
      <c r="D207" s="20" t="s">
        <v>104</v>
      </c>
      <c r="E207" s="21">
        <v>0</v>
      </c>
      <c r="F207" s="21">
        <v>0</v>
      </c>
      <c r="G207" s="21">
        <f t="shared" si="41"/>
        <v>0</v>
      </c>
      <c r="H207" s="21">
        <v>0</v>
      </c>
      <c r="I207" s="21" t="s">
        <v>117</v>
      </c>
      <c r="J207" s="24"/>
      <c r="K207" s="24"/>
      <c r="L207" s="24"/>
      <c r="M207" s="24"/>
      <c r="N207" s="24"/>
      <c r="O207" s="24"/>
      <c r="P207" s="24"/>
      <c r="Q207" s="30"/>
    </row>
    <row r="208" spans="1:17" ht="13.5" customHeight="1">
      <c r="A208" s="178"/>
      <c r="B208" s="162" t="s">
        <v>144</v>
      </c>
      <c r="C208" s="174" t="s">
        <v>95</v>
      </c>
      <c r="D208" s="20" t="s">
        <v>92</v>
      </c>
      <c r="E208" s="21">
        <f>E209+E210</f>
        <v>557.54100000000005</v>
      </c>
      <c r="F208" s="21">
        <f>F209+F210</f>
        <v>557.54100000000005</v>
      </c>
      <c r="G208" s="21">
        <f t="shared" si="41"/>
        <v>0</v>
      </c>
      <c r="H208" s="21">
        <f>H209+H210</f>
        <v>507.541</v>
      </c>
      <c r="I208" s="26">
        <f t="shared" si="42"/>
        <v>91.031999999999996</v>
      </c>
      <c r="J208" s="24">
        <v>2</v>
      </c>
      <c r="K208" s="24">
        <v>1</v>
      </c>
      <c r="L208" s="24">
        <f t="shared" si="37"/>
        <v>50</v>
      </c>
      <c r="M208" s="24">
        <v>1</v>
      </c>
      <c r="N208" s="24">
        <v>1</v>
      </c>
      <c r="O208" s="24">
        <v>3</v>
      </c>
      <c r="P208" s="24">
        <v>3</v>
      </c>
      <c r="Q208" s="30" t="s">
        <v>83</v>
      </c>
    </row>
    <row r="209" spans="1:17" ht="22.5" customHeight="1">
      <c r="A209" s="179"/>
      <c r="B209" s="162"/>
      <c r="C209" s="174"/>
      <c r="D209" s="20" t="s">
        <v>94</v>
      </c>
      <c r="E209" s="21">
        <v>0</v>
      </c>
      <c r="F209" s="21">
        <v>0</v>
      </c>
      <c r="G209" s="21">
        <f t="shared" si="41"/>
        <v>0</v>
      </c>
      <c r="H209" s="21">
        <v>0</v>
      </c>
      <c r="I209" s="26" t="s">
        <v>117</v>
      </c>
      <c r="J209" s="24"/>
      <c r="K209" s="24"/>
      <c r="L209" s="24"/>
      <c r="M209" s="24"/>
      <c r="N209" s="24"/>
      <c r="O209" s="24"/>
      <c r="P209" s="24"/>
      <c r="Q209" s="30"/>
    </row>
    <row r="210" spans="1:17" ht="25.5" customHeight="1">
      <c r="A210" s="179"/>
      <c r="B210" s="162"/>
      <c r="C210" s="174"/>
      <c r="D210" s="20" t="s">
        <v>93</v>
      </c>
      <c r="E210" s="21">
        <v>557.54100000000005</v>
      </c>
      <c r="F210" s="21">
        <v>557.54100000000005</v>
      </c>
      <c r="G210" s="21">
        <f t="shared" si="41"/>
        <v>0</v>
      </c>
      <c r="H210" s="21">
        <v>507.541</v>
      </c>
      <c r="I210" s="26">
        <f t="shared" si="42"/>
        <v>91.031999999999996</v>
      </c>
      <c r="J210" s="24"/>
      <c r="K210" s="24"/>
      <c r="L210" s="24"/>
      <c r="M210" s="24"/>
      <c r="N210" s="24"/>
      <c r="O210" s="24"/>
      <c r="P210" s="24"/>
      <c r="Q210" s="30"/>
    </row>
    <row r="211" spans="1:17" ht="6" hidden="1" customHeight="1">
      <c r="A211" s="180"/>
      <c r="B211" s="162"/>
      <c r="C211" s="174"/>
      <c r="D211" s="20" t="s">
        <v>104</v>
      </c>
      <c r="E211" s="21">
        <v>0</v>
      </c>
      <c r="F211" s="21">
        <v>0</v>
      </c>
      <c r="G211" s="21">
        <f t="shared" si="41"/>
        <v>0</v>
      </c>
      <c r="H211" s="21">
        <v>0</v>
      </c>
      <c r="I211" s="26" t="s">
        <v>117</v>
      </c>
      <c r="J211" s="24"/>
      <c r="K211" s="24"/>
      <c r="L211" s="24"/>
      <c r="M211" s="24"/>
      <c r="N211" s="24"/>
      <c r="O211" s="24"/>
      <c r="P211" s="24"/>
      <c r="Q211" s="30"/>
    </row>
    <row r="212" spans="1:17" ht="13.5" customHeight="1">
      <c r="A212" s="170">
        <v>11</v>
      </c>
      <c r="B212" s="181" t="s">
        <v>37</v>
      </c>
      <c r="C212" s="173" t="s">
        <v>197</v>
      </c>
      <c r="D212" s="15" t="s">
        <v>92</v>
      </c>
      <c r="E212" s="16">
        <f>E213+E214+E215+E216</f>
        <v>2960593.1739999996</v>
      </c>
      <c r="F212" s="16">
        <f>F213+F214+F215+F216</f>
        <v>3092101.5719999997</v>
      </c>
      <c r="G212" s="16">
        <f t="shared" si="41"/>
        <v>131508.39800000004</v>
      </c>
      <c r="H212" s="16">
        <f>H213+H214+H215+H216</f>
        <v>3080556.5190000003</v>
      </c>
      <c r="I212" s="26">
        <f t="shared" si="42"/>
        <v>99.626999999999995</v>
      </c>
      <c r="J212" s="18">
        <v>57</v>
      </c>
      <c r="K212" s="18">
        <v>49</v>
      </c>
      <c r="L212" s="19">
        <f t="shared" si="37"/>
        <v>85.964912280701753</v>
      </c>
      <c r="M212" s="18">
        <v>22</v>
      </c>
      <c r="N212" s="18">
        <v>22</v>
      </c>
      <c r="O212" s="49">
        <v>36</v>
      </c>
      <c r="P212" s="49">
        <v>36</v>
      </c>
      <c r="Q212" s="167" t="s">
        <v>126</v>
      </c>
    </row>
    <row r="213" spans="1:17" ht="22.5">
      <c r="A213" s="170"/>
      <c r="B213" s="181"/>
      <c r="C213" s="173"/>
      <c r="D213" s="20" t="s">
        <v>94</v>
      </c>
      <c r="E213" s="21">
        <f>E218+E228+E223+E233+E238</f>
        <v>676993.7</v>
      </c>
      <c r="F213" s="21">
        <f>F218+F228+F223+F233+F238</f>
        <v>676993.7</v>
      </c>
      <c r="G213" s="21">
        <f t="shared" si="41"/>
        <v>0</v>
      </c>
      <c r="H213" s="21">
        <f>H218+H228+H223+H233+H238</f>
        <v>676992.29399999999</v>
      </c>
      <c r="I213" s="26">
        <f t="shared" si="42"/>
        <v>100</v>
      </c>
      <c r="J213" s="23">
        <v>6</v>
      </c>
      <c r="K213" s="24">
        <v>6</v>
      </c>
      <c r="L213" s="24"/>
      <c r="M213" s="24"/>
      <c r="N213" s="24"/>
      <c r="O213" s="66"/>
      <c r="P213" s="66"/>
      <c r="Q213" s="168"/>
    </row>
    <row r="214" spans="1:17" ht="14.25" customHeight="1">
      <c r="A214" s="170"/>
      <c r="B214" s="181"/>
      <c r="C214" s="173"/>
      <c r="D214" s="20" t="s">
        <v>93</v>
      </c>
      <c r="E214" s="21">
        <f>E219+E229+E224+E234+E239</f>
        <v>1797738.3939999999</v>
      </c>
      <c r="F214" s="21">
        <f>F219+F229+F224+F234+F239</f>
        <v>1929246.7919999999</v>
      </c>
      <c r="G214" s="21">
        <f t="shared" si="41"/>
        <v>131508.39800000004</v>
      </c>
      <c r="H214" s="21">
        <f>H219+H229+H224+H234+H239</f>
        <v>1917703.145</v>
      </c>
      <c r="I214" s="26">
        <f t="shared" si="42"/>
        <v>99.402000000000001</v>
      </c>
      <c r="J214" s="24"/>
      <c r="K214" s="24"/>
      <c r="L214" s="24"/>
      <c r="M214" s="24"/>
      <c r="N214" s="24"/>
      <c r="O214" s="66"/>
      <c r="P214" s="66"/>
      <c r="Q214" s="168"/>
    </row>
    <row r="215" spans="1:17" ht="14.25" customHeight="1">
      <c r="A215" s="170"/>
      <c r="B215" s="181"/>
      <c r="C215" s="173"/>
      <c r="D215" s="20" t="s">
        <v>105</v>
      </c>
      <c r="E215" s="21">
        <f>E220+E230+E225</f>
        <v>452716.53</v>
      </c>
      <c r="F215" s="21">
        <f>F220+F230+F225</f>
        <v>452716.53</v>
      </c>
      <c r="G215" s="21">
        <f t="shared" si="41"/>
        <v>0</v>
      </c>
      <c r="H215" s="21">
        <f>H220+H230+H225</f>
        <v>452716.53</v>
      </c>
      <c r="I215" s="26">
        <f t="shared" si="42"/>
        <v>100</v>
      </c>
      <c r="J215" s="24"/>
      <c r="K215" s="24"/>
      <c r="L215" s="24"/>
      <c r="M215" s="24"/>
      <c r="N215" s="24"/>
      <c r="O215" s="66"/>
      <c r="P215" s="66"/>
      <c r="Q215" s="168"/>
    </row>
    <row r="216" spans="1:17" ht="24" customHeight="1">
      <c r="A216" s="170"/>
      <c r="B216" s="181"/>
      <c r="C216" s="173"/>
      <c r="D216" s="25" t="s">
        <v>104</v>
      </c>
      <c r="E216" s="42">
        <f>E221+E231+E226</f>
        <v>33144.550000000003</v>
      </c>
      <c r="F216" s="42">
        <f>F221+F231+F226</f>
        <v>33144.550000000003</v>
      </c>
      <c r="G216" s="42">
        <f t="shared" si="41"/>
        <v>0</v>
      </c>
      <c r="H216" s="42">
        <f>H221+H231+H226</f>
        <v>33144.550000000003</v>
      </c>
      <c r="I216" s="67">
        <f t="shared" si="42"/>
        <v>100</v>
      </c>
      <c r="J216" s="24"/>
      <c r="K216" s="24"/>
      <c r="L216" s="24"/>
      <c r="M216" s="24"/>
      <c r="N216" s="24"/>
      <c r="O216" s="66"/>
      <c r="P216" s="66"/>
      <c r="Q216" s="169"/>
    </row>
    <row r="217" spans="1:17" ht="12" customHeight="1">
      <c r="A217" s="170"/>
      <c r="B217" s="162" t="s">
        <v>39</v>
      </c>
      <c r="C217" s="174" t="s">
        <v>197</v>
      </c>
      <c r="D217" s="20" t="s">
        <v>92</v>
      </c>
      <c r="E217" s="21">
        <f>E218+E219+E220+E221</f>
        <v>1371914.3929999999</v>
      </c>
      <c r="F217" s="21">
        <f>F218+F219+F220+F221</f>
        <v>1505335.524</v>
      </c>
      <c r="G217" s="21">
        <f t="shared" si="41"/>
        <v>133421.13100000005</v>
      </c>
      <c r="H217" s="21">
        <f>H218+H219+H220+H221</f>
        <v>1505335.523</v>
      </c>
      <c r="I217" s="26">
        <f t="shared" si="42"/>
        <v>100</v>
      </c>
      <c r="J217" s="24">
        <v>11</v>
      </c>
      <c r="K217" s="24">
        <v>9</v>
      </c>
      <c r="L217" s="26">
        <f t="shared" si="37"/>
        <v>81.818181818181813</v>
      </c>
      <c r="M217" s="24">
        <v>5</v>
      </c>
      <c r="N217" s="24">
        <v>5</v>
      </c>
      <c r="O217" s="66">
        <v>8</v>
      </c>
      <c r="P217" s="66">
        <v>8</v>
      </c>
      <c r="Q217" s="68" t="s">
        <v>83</v>
      </c>
    </row>
    <row r="218" spans="1:17" ht="22.5" customHeight="1">
      <c r="A218" s="170"/>
      <c r="B218" s="162"/>
      <c r="C218" s="174"/>
      <c r="D218" s="20" t="s">
        <v>94</v>
      </c>
      <c r="E218" s="21">
        <v>414861.2</v>
      </c>
      <c r="F218" s="37">
        <v>414861.2</v>
      </c>
      <c r="G218" s="21">
        <f t="shared" si="41"/>
        <v>0</v>
      </c>
      <c r="H218" s="21">
        <v>414861.2</v>
      </c>
      <c r="I218" s="26">
        <f t="shared" si="42"/>
        <v>100</v>
      </c>
      <c r="J218" s="69"/>
      <c r="K218" s="24"/>
      <c r="L218" s="24"/>
      <c r="M218" s="24"/>
      <c r="N218" s="24"/>
      <c r="O218" s="66"/>
      <c r="P218" s="66"/>
      <c r="Q218" s="68"/>
    </row>
    <row r="219" spans="1:17" ht="15" customHeight="1">
      <c r="A219" s="170"/>
      <c r="B219" s="162"/>
      <c r="C219" s="174"/>
      <c r="D219" s="20" t="s">
        <v>93</v>
      </c>
      <c r="E219" s="21">
        <v>807929.86499999999</v>
      </c>
      <c r="F219" s="37">
        <v>941350.99600000004</v>
      </c>
      <c r="G219" s="21">
        <f t="shared" si="41"/>
        <v>133421.13100000005</v>
      </c>
      <c r="H219" s="21">
        <v>941350.995</v>
      </c>
      <c r="I219" s="26">
        <f t="shared" si="42"/>
        <v>100</v>
      </c>
      <c r="J219" s="24"/>
      <c r="K219" s="24"/>
      <c r="L219" s="24"/>
      <c r="M219" s="24"/>
      <c r="N219" s="24"/>
      <c r="O219" s="66"/>
      <c r="P219" s="66"/>
      <c r="Q219" s="68"/>
    </row>
    <row r="220" spans="1:17" ht="15.75" customHeight="1">
      <c r="A220" s="170"/>
      <c r="B220" s="162"/>
      <c r="C220" s="174"/>
      <c r="D220" s="20" t="s">
        <v>105</v>
      </c>
      <c r="E220" s="21">
        <v>144122.01</v>
      </c>
      <c r="F220" s="21">
        <v>144122.01</v>
      </c>
      <c r="G220" s="21">
        <f t="shared" si="41"/>
        <v>0</v>
      </c>
      <c r="H220" s="21">
        <v>144122.01</v>
      </c>
      <c r="I220" s="26">
        <f t="shared" si="42"/>
        <v>100</v>
      </c>
      <c r="J220" s="24"/>
      <c r="K220" s="24"/>
      <c r="L220" s="24"/>
      <c r="M220" s="24"/>
      <c r="N220" s="24"/>
      <c r="O220" s="66"/>
      <c r="P220" s="66"/>
      <c r="Q220" s="68"/>
    </row>
    <row r="221" spans="1:17" ht="30" customHeight="1">
      <c r="A221" s="170"/>
      <c r="B221" s="162"/>
      <c r="C221" s="174"/>
      <c r="D221" s="20" t="s">
        <v>104</v>
      </c>
      <c r="E221" s="21">
        <v>5001.3180000000002</v>
      </c>
      <c r="F221" s="21">
        <v>5001.3180000000002</v>
      </c>
      <c r="G221" s="21">
        <f t="shared" si="41"/>
        <v>0</v>
      </c>
      <c r="H221" s="21">
        <v>5001.3180000000002</v>
      </c>
      <c r="I221" s="26">
        <f t="shared" si="42"/>
        <v>100</v>
      </c>
      <c r="J221" s="24"/>
      <c r="K221" s="24"/>
      <c r="L221" s="24"/>
      <c r="M221" s="24"/>
      <c r="N221" s="24"/>
      <c r="O221" s="66"/>
      <c r="P221" s="66"/>
      <c r="Q221" s="68"/>
    </row>
    <row r="222" spans="1:17" ht="15" customHeight="1">
      <c r="A222" s="170"/>
      <c r="B222" s="162" t="s">
        <v>40</v>
      </c>
      <c r="C222" s="174" t="s">
        <v>197</v>
      </c>
      <c r="D222" s="20" t="s">
        <v>92</v>
      </c>
      <c r="E222" s="21">
        <f>E223+E224+E225+E226</f>
        <v>1126541.2689999999</v>
      </c>
      <c r="F222" s="21">
        <f>F223+F224+F225+F226</f>
        <v>1117829.4629999998</v>
      </c>
      <c r="G222" s="21">
        <f t="shared" si="41"/>
        <v>-8711.8060000000987</v>
      </c>
      <c r="H222" s="21">
        <f>H223+H224+H225+H226</f>
        <v>1106758.2109999999</v>
      </c>
      <c r="I222" s="26">
        <f t="shared" si="42"/>
        <v>99.01</v>
      </c>
      <c r="J222" s="24">
        <v>17</v>
      </c>
      <c r="K222" s="24">
        <v>14</v>
      </c>
      <c r="L222" s="26">
        <f t="shared" ref="L222:L291" si="43">K222*100/J222</f>
        <v>82.352941176470594</v>
      </c>
      <c r="M222" s="24">
        <v>6</v>
      </c>
      <c r="N222" s="24">
        <v>6</v>
      </c>
      <c r="O222" s="66">
        <v>12</v>
      </c>
      <c r="P222" s="66">
        <v>12</v>
      </c>
      <c r="Q222" s="68" t="s">
        <v>83</v>
      </c>
    </row>
    <row r="223" spans="1:17" ht="22.5" customHeight="1">
      <c r="A223" s="170"/>
      <c r="B223" s="162"/>
      <c r="C223" s="174"/>
      <c r="D223" s="20" t="s">
        <v>94</v>
      </c>
      <c r="E223" s="21">
        <v>134560.5</v>
      </c>
      <c r="F223" s="37">
        <v>134560.5</v>
      </c>
      <c r="G223" s="21">
        <f t="shared" si="41"/>
        <v>0</v>
      </c>
      <c r="H223" s="21">
        <v>134560.5</v>
      </c>
      <c r="I223" s="26">
        <f t="shared" si="42"/>
        <v>100</v>
      </c>
      <c r="J223" s="23"/>
      <c r="K223" s="24"/>
      <c r="L223" s="24"/>
      <c r="M223" s="24"/>
      <c r="N223" s="24"/>
      <c r="O223" s="66"/>
      <c r="P223" s="66"/>
      <c r="Q223" s="70"/>
    </row>
    <row r="224" spans="1:17" ht="13.5" customHeight="1">
      <c r="A224" s="170"/>
      <c r="B224" s="162"/>
      <c r="C224" s="174"/>
      <c r="D224" s="20" t="s">
        <v>93</v>
      </c>
      <c r="E224" s="21">
        <v>656054.21699999995</v>
      </c>
      <c r="F224" s="37">
        <v>647342.41099999996</v>
      </c>
      <c r="G224" s="21">
        <f t="shared" si="41"/>
        <v>-8711.8059999999823</v>
      </c>
      <c r="H224" s="21">
        <v>636271.15899999999</v>
      </c>
      <c r="I224" s="26">
        <f t="shared" si="42"/>
        <v>98.29</v>
      </c>
      <c r="J224" s="24"/>
      <c r="K224" s="24"/>
      <c r="L224" s="24"/>
      <c r="M224" s="24"/>
      <c r="N224" s="24"/>
      <c r="O224" s="66"/>
      <c r="P224" s="66"/>
      <c r="Q224" s="70"/>
    </row>
    <row r="225" spans="1:17" ht="12.75" customHeight="1">
      <c r="A225" s="170"/>
      <c r="B225" s="162"/>
      <c r="C225" s="174"/>
      <c r="D225" s="20" t="s">
        <v>105</v>
      </c>
      <c r="E225" s="21">
        <v>308594.52</v>
      </c>
      <c r="F225" s="21">
        <v>308594.52</v>
      </c>
      <c r="G225" s="21">
        <f t="shared" si="41"/>
        <v>0</v>
      </c>
      <c r="H225" s="21">
        <v>308594.52</v>
      </c>
      <c r="I225" s="26">
        <f t="shared" si="42"/>
        <v>100</v>
      </c>
      <c r="J225" s="24"/>
      <c r="K225" s="24"/>
      <c r="L225" s="24"/>
      <c r="M225" s="24"/>
      <c r="N225" s="24"/>
      <c r="O225" s="66"/>
      <c r="P225" s="66"/>
      <c r="Q225" s="70"/>
    </row>
    <row r="226" spans="1:17" ht="25.5" customHeight="1">
      <c r="A226" s="170"/>
      <c r="B226" s="162"/>
      <c r="C226" s="174"/>
      <c r="D226" s="20" t="s">
        <v>104</v>
      </c>
      <c r="E226" s="21">
        <v>27332.031999999999</v>
      </c>
      <c r="F226" s="21">
        <v>27332.031999999999</v>
      </c>
      <c r="G226" s="21">
        <f t="shared" si="41"/>
        <v>0</v>
      </c>
      <c r="H226" s="21">
        <v>27332.031999999999</v>
      </c>
      <c r="I226" s="26">
        <f t="shared" si="42"/>
        <v>100</v>
      </c>
      <c r="J226" s="24"/>
      <c r="K226" s="24"/>
      <c r="L226" s="24"/>
      <c r="M226" s="24"/>
      <c r="N226" s="24"/>
      <c r="O226" s="66"/>
      <c r="P226" s="66"/>
      <c r="Q226" s="68"/>
    </row>
    <row r="227" spans="1:17" ht="14.25" customHeight="1">
      <c r="A227" s="170"/>
      <c r="B227" s="162" t="s">
        <v>157</v>
      </c>
      <c r="C227" s="174" t="s">
        <v>197</v>
      </c>
      <c r="D227" s="20" t="s">
        <v>92</v>
      </c>
      <c r="E227" s="21">
        <f>E228+E229+E231</f>
        <v>425302.723</v>
      </c>
      <c r="F227" s="37">
        <f>F228+F229+F231</f>
        <v>432102.04600000003</v>
      </c>
      <c r="G227" s="21">
        <f t="shared" si="41"/>
        <v>6799.3230000000331</v>
      </c>
      <c r="H227" s="21">
        <f>H228+H229+H231</f>
        <v>431642.62300000002</v>
      </c>
      <c r="I227" s="26">
        <f t="shared" ref="I227:I231" si="44">ROUND(H227/F227 *100,3)</f>
        <v>99.894000000000005</v>
      </c>
      <c r="J227" s="24">
        <v>14</v>
      </c>
      <c r="K227" s="24">
        <v>12</v>
      </c>
      <c r="L227" s="26">
        <f t="shared" ref="L227" si="45">K227*100/J227</f>
        <v>85.714285714285708</v>
      </c>
      <c r="M227" s="24">
        <v>5</v>
      </c>
      <c r="N227" s="24">
        <v>5</v>
      </c>
      <c r="O227" s="66">
        <v>7</v>
      </c>
      <c r="P227" s="66">
        <v>7</v>
      </c>
      <c r="Q227" s="70" t="s">
        <v>83</v>
      </c>
    </row>
    <row r="228" spans="1:17" ht="22.5">
      <c r="A228" s="170"/>
      <c r="B228" s="162"/>
      <c r="C228" s="174"/>
      <c r="D228" s="20" t="s">
        <v>94</v>
      </c>
      <c r="E228" s="21">
        <v>114021.5</v>
      </c>
      <c r="F228" s="37">
        <v>114021.5</v>
      </c>
      <c r="G228" s="21">
        <f t="shared" si="41"/>
        <v>0</v>
      </c>
      <c r="H228" s="21">
        <v>114021.5</v>
      </c>
      <c r="I228" s="26">
        <f t="shared" si="44"/>
        <v>100</v>
      </c>
      <c r="J228" s="69"/>
      <c r="K228" s="24"/>
      <c r="L228" s="24"/>
      <c r="M228" s="24"/>
      <c r="N228" s="24"/>
      <c r="O228" s="66"/>
      <c r="P228" s="66"/>
      <c r="Q228" s="70"/>
    </row>
    <row r="229" spans="1:17" ht="19.5" customHeight="1">
      <c r="A229" s="170"/>
      <c r="B229" s="162"/>
      <c r="C229" s="174"/>
      <c r="D229" s="20" t="s">
        <v>93</v>
      </c>
      <c r="E229" s="21">
        <v>310470.02299999999</v>
      </c>
      <c r="F229" s="37">
        <v>317269.34600000002</v>
      </c>
      <c r="G229" s="21">
        <f t="shared" si="41"/>
        <v>6799.3230000000331</v>
      </c>
      <c r="H229" s="21">
        <v>316809.92300000001</v>
      </c>
      <c r="I229" s="26">
        <f t="shared" si="44"/>
        <v>99.855000000000004</v>
      </c>
      <c r="J229" s="24"/>
      <c r="K229" s="24"/>
      <c r="L229" s="24"/>
      <c r="M229" s="24"/>
      <c r="N229" s="24"/>
      <c r="O229" s="66"/>
      <c r="P229" s="66"/>
      <c r="Q229" s="70"/>
    </row>
    <row r="230" spans="1:17" ht="15" hidden="1" customHeight="1">
      <c r="A230" s="170"/>
      <c r="B230" s="162"/>
      <c r="C230" s="174"/>
      <c r="D230" s="20" t="s">
        <v>105</v>
      </c>
      <c r="E230" s="21"/>
      <c r="F230" s="21"/>
      <c r="G230" s="21">
        <f t="shared" si="41"/>
        <v>0</v>
      </c>
      <c r="H230" s="21"/>
      <c r="I230" s="26" t="e">
        <f t="shared" si="44"/>
        <v>#DIV/0!</v>
      </c>
      <c r="J230" s="24"/>
      <c r="K230" s="24"/>
      <c r="L230" s="24" t="e">
        <f t="shared" ref="L230" si="46">K230*100/J230</f>
        <v>#DIV/0!</v>
      </c>
      <c r="M230" s="24"/>
      <c r="N230" s="24"/>
      <c r="O230" s="66"/>
      <c r="P230" s="66"/>
      <c r="Q230" s="70"/>
    </row>
    <row r="231" spans="1:17" ht="23.25" customHeight="1">
      <c r="A231" s="170"/>
      <c r="B231" s="162"/>
      <c r="C231" s="174"/>
      <c r="D231" s="20" t="s">
        <v>104</v>
      </c>
      <c r="E231" s="21">
        <v>811.2</v>
      </c>
      <c r="F231" s="21">
        <v>811.2</v>
      </c>
      <c r="G231" s="21">
        <f t="shared" si="41"/>
        <v>0</v>
      </c>
      <c r="H231" s="21">
        <v>811.2</v>
      </c>
      <c r="I231" s="26">
        <f t="shared" si="44"/>
        <v>100</v>
      </c>
      <c r="J231" s="24"/>
      <c r="K231" s="24"/>
      <c r="L231" s="24"/>
      <c r="M231" s="24"/>
      <c r="N231" s="24"/>
      <c r="O231" s="66"/>
      <c r="P231" s="66"/>
      <c r="Q231" s="70"/>
    </row>
    <row r="232" spans="1:17" ht="14.25" customHeight="1">
      <c r="A232" s="170"/>
      <c r="B232" s="162" t="s">
        <v>153</v>
      </c>
      <c r="C232" s="174" t="s">
        <v>198</v>
      </c>
      <c r="D232" s="20" t="s">
        <v>92</v>
      </c>
      <c r="E232" s="21">
        <f>E233+E234+E236</f>
        <v>23007.746999999999</v>
      </c>
      <c r="F232" s="21">
        <f>F233+F234+F236</f>
        <v>23007.496999999999</v>
      </c>
      <c r="G232" s="21">
        <f t="shared" si="41"/>
        <v>-0.25</v>
      </c>
      <c r="H232" s="21">
        <f>H233+H234+H236</f>
        <v>22994.555</v>
      </c>
      <c r="I232" s="26">
        <f t="shared" si="42"/>
        <v>99.944000000000003</v>
      </c>
      <c r="J232" s="24">
        <v>7</v>
      </c>
      <c r="K232" s="24">
        <v>7</v>
      </c>
      <c r="L232" s="24">
        <f t="shared" si="43"/>
        <v>100</v>
      </c>
      <c r="M232" s="24">
        <v>5</v>
      </c>
      <c r="N232" s="24">
        <v>5</v>
      </c>
      <c r="O232" s="66">
        <v>8</v>
      </c>
      <c r="P232" s="66">
        <v>8</v>
      </c>
      <c r="Q232" s="70" t="s">
        <v>83</v>
      </c>
    </row>
    <row r="233" spans="1:17" ht="22.5">
      <c r="A233" s="170"/>
      <c r="B233" s="162"/>
      <c r="C233" s="174"/>
      <c r="D233" s="20" t="s">
        <v>94</v>
      </c>
      <c r="E233" s="21">
        <v>0</v>
      </c>
      <c r="F233" s="21">
        <v>0</v>
      </c>
      <c r="G233" s="21">
        <f t="shared" si="41"/>
        <v>0</v>
      </c>
      <c r="H233" s="21">
        <v>0</v>
      </c>
      <c r="I233" s="26" t="s">
        <v>199</v>
      </c>
      <c r="J233" s="69"/>
      <c r="K233" s="24"/>
      <c r="L233" s="24"/>
      <c r="M233" s="24"/>
      <c r="N233" s="24"/>
      <c r="O233" s="66"/>
      <c r="P233" s="66"/>
      <c r="Q233" s="70"/>
    </row>
    <row r="234" spans="1:17" ht="22.5" customHeight="1">
      <c r="A234" s="170"/>
      <c r="B234" s="162"/>
      <c r="C234" s="174"/>
      <c r="D234" s="20" t="s">
        <v>93</v>
      </c>
      <c r="E234" s="21">
        <v>23007.746999999999</v>
      </c>
      <c r="F234" s="21">
        <v>23007.496999999999</v>
      </c>
      <c r="G234" s="21">
        <f t="shared" si="41"/>
        <v>-0.25</v>
      </c>
      <c r="H234" s="21">
        <v>22994.555</v>
      </c>
      <c r="I234" s="26">
        <f t="shared" si="42"/>
        <v>99.944000000000003</v>
      </c>
      <c r="J234" s="24"/>
      <c r="K234" s="24"/>
      <c r="L234" s="24"/>
      <c r="M234" s="24"/>
      <c r="N234" s="24"/>
      <c r="O234" s="66"/>
      <c r="P234" s="66"/>
      <c r="Q234" s="70"/>
    </row>
    <row r="235" spans="1:17" ht="16.5" hidden="1" customHeight="1">
      <c r="A235" s="170"/>
      <c r="B235" s="162"/>
      <c r="C235" s="174"/>
      <c r="D235" s="20" t="s">
        <v>105</v>
      </c>
      <c r="E235" s="21"/>
      <c r="F235" s="21"/>
      <c r="G235" s="21">
        <f t="shared" si="41"/>
        <v>0</v>
      </c>
      <c r="H235" s="21"/>
      <c r="I235" s="26" t="e">
        <f t="shared" si="42"/>
        <v>#DIV/0!</v>
      </c>
      <c r="J235" s="24"/>
      <c r="K235" s="24"/>
      <c r="L235" s="24" t="e">
        <f t="shared" si="43"/>
        <v>#DIV/0!</v>
      </c>
      <c r="M235" s="24"/>
      <c r="N235" s="24"/>
      <c r="O235" s="66"/>
      <c r="P235" s="66"/>
      <c r="Q235" s="70"/>
    </row>
    <row r="236" spans="1:17" ht="24" hidden="1" customHeight="1">
      <c r="A236" s="170"/>
      <c r="B236" s="162"/>
      <c r="C236" s="174"/>
      <c r="D236" s="20" t="s">
        <v>104</v>
      </c>
      <c r="E236" s="21">
        <v>0</v>
      </c>
      <c r="F236" s="21">
        <v>0</v>
      </c>
      <c r="G236" s="21">
        <f t="shared" si="41"/>
        <v>0</v>
      </c>
      <c r="H236" s="21">
        <v>0</v>
      </c>
      <c r="I236" s="26" t="s">
        <v>117</v>
      </c>
      <c r="J236" s="24"/>
      <c r="K236" s="24"/>
      <c r="L236" s="24"/>
      <c r="M236" s="24"/>
      <c r="N236" s="24"/>
      <c r="O236" s="66"/>
      <c r="P236" s="66"/>
      <c r="Q236" s="70"/>
    </row>
    <row r="237" spans="1:17" ht="14.25" customHeight="1">
      <c r="A237" s="178"/>
      <c r="B237" s="162" t="s">
        <v>196</v>
      </c>
      <c r="C237" s="174" t="s">
        <v>197</v>
      </c>
      <c r="D237" s="20" t="s">
        <v>92</v>
      </c>
      <c r="E237" s="21">
        <f>E238+E239+E241</f>
        <v>13827.041999999999</v>
      </c>
      <c r="F237" s="21">
        <f>F238+F239+F241</f>
        <v>13827.041999999999</v>
      </c>
      <c r="G237" s="21">
        <f t="shared" ref="G237:G241" si="47">F237-E237</f>
        <v>0</v>
      </c>
      <c r="H237" s="21">
        <f>H238+H239+H241</f>
        <v>13825.607</v>
      </c>
      <c r="I237" s="26">
        <f t="shared" ref="I237:I240" si="48">ROUND(H237/F237 *100,3)</f>
        <v>99.99</v>
      </c>
      <c r="J237" s="24">
        <v>2</v>
      </c>
      <c r="K237" s="24">
        <v>1</v>
      </c>
      <c r="L237" s="24">
        <f t="shared" ref="L237" si="49">K237*100/J237</f>
        <v>50</v>
      </c>
      <c r="M237" s="24">
        <v>1</v>
      </c>
      <c r="N237" s="24">
        <v>1</v>
      </c>
      <c r="O237" s="66">
        <v>1</v>
      </c>
      <c r="P237" s="66">
        <v>1</v>
      </c>
      <c r="Q237" s="70" t="s">
        <v>83</v>
      </c>
    </row>
    <row r="238" spans="1:17" ht="22.5">
      <c r="A238" s="179"/>
      <c r="B238" s="162"/>
      <c r="C238" s="174"/>
      <c r="D238" s="20" t="s">
        <v>94</v>
      </c>
      <c r="E238" s="21">
        <v>13550.5</v>
      </c>
      <c r="F238" s="21">
        <v>13550.5</v>
      </c>
      <c r="G238" s="21">
        <f t="shared" si="47"/>
        <v>0</v>
      </c>
      <c r="H238" s="21">
        <v>13549.093999999999</v>
      </c>
      <c r="I238" s="26">
        <f t="shared" si="48"/>
        <v>99.99</v>
      </c>
      <c r="J238" s="69"/>
      <c r="K238" s="24"/>
      <c r="L238" s="24"/>
      <c r="M238" s="24"/>
      <c r="N238" s="24"/>
      <c r="O238" s="66"/>
      <c r="P238" s="66"/>
      <c r="Q238" s="70"/>
    </row>
    <row r="239" spans="1:17" ht="22.5" customHeight="1">
      <c r="A239" s="179"/>
      <c r="B239" s="162"/>
      <c r="C239" s="174"/>
      <c r="D239" s="20" t="s">
        <v>93</v>
      </c>
      <c r="E239" s="21">
        <v>276.54199999999997</v>
      </c>
      <c r="F239" s="21">
        <v>276.54199999999997</v>
      </c>
      <c r="G239" s="21">
        <f t="shared" si="47"/>
        <v>0</v>
      </c>
      <c r="H239" s="21">
        <v>276.51299999999998</v>
      </c>
      <c r="I239" s="26">
        <f t="shared" si="48"/>
        <v>99.99</v>
      </c>
      <c r="J239" s="24"/>
      <c r="K239" s="24"/>
      <c r="L239" s="24"/>
      <c r="M239" s="24"/>
      <c r="N239" s="24"/>
      <c r="O239" s="66"/>
      <c r="P239" s="66"/>
      <c r="Q239" s="70"/>
    </row>
    <row r="240" spans="1:17" ht="16.5" hidden="1" customHeight="1">
      <c r="A240" s="179"/>
      <c r="B240" s="162"/>
      <c r="C240" s="174"/>
      <c r="D240" s="20" t="s">
        <v>105</v>
      </c>
      <c r="E240" s="21"/>
      <c r="F240" s="21"/>
      <c r="G240" s="21">
        <f t="shared" si="47"/>
        <v>0</v>
      </c>
      <c r="H240" s="21"/>
      <c r="I240" s="26" t="e">
        <f t="shared" si="48"/>
        <v>#DIV/0!</v>
      </c>
      <c r="J240" s="24"/>
      <c r="K240" s="24"/>
      <c r="L240" s="24" t="e">
        <f t="shared" ref="L240" si="50">K240*100/J240</f>
        <v>#DIV/0!</v>
      </c>
      <c r="M240" s="24"/>
      <c r="N240" s="24"/>
      <c r="O240" s="66"/>
      <c r="P240" s="66"/>
      <c r="Q240" s="70"/>
    </row>
    <row r="241" spans="1:17" ht="24" hidden="1" customHeight="1">
      <c r="A241" s="180"/>
      <c r="B241" s="162"/>
      <c r="C241" s="174"/>
      <c r="D241" s="20" t="s">
        <v>104</v>
      </c>
      <c r="E241" s="21">
        <v>0</v>
      </c>
      <c r="F241" s="21">
        <v>0</v>
      </c>
      <c r="G241" s="21">
        <f t="shared" si="47"/>
        <v>0</v>
      </c>
      <c r="H241" s="21">
        <v>0</v>
      </c>
      <c r="I241" s="26" t="s">
        <v>117</v>
      </c>
      <c r="J241" s="24"/>
      <c r="K241" s="24"/>
      <c r="L241" s="24"/>
      <c r="M241" s="24"/>
      <c r="N241" s="24"/>
      <c r="O241" s="66"/>
      <c r="P241" s="66"/>
      <c r="Q241" s="70"/>
    </row>
    <row r="242" spans="1:17" ht="18" customHeight="1">
      <c r="A242" s="170">
        <v>12</v>
      </c>
      <c r="B242" s="181" t="s">
        <v>41</v>
      </c>
      <c r="C242" s="205" t="s">
        <v>204</v>
      </c>
      <c r="D242" s="71" t="s">
        <v>92</v>
      </c>
      <c r="E242" s="16">
        <f t="shared" ref="E242:F242" si="51">E247+E252+E257</f>
        <v>2497723.96</v>
      </c>
      <c r="F242" s="16">
        <f t="shared" si="51"/>
        <v>2487218.1840000004</v>
      </c>
      <c r="G242" s="16">
        <f t="shared" ref="G242" si="52">SUM(G243:G246)</f>
        <v>-10505.776</v>
      </c>
      <c r="H242" s="16">
        <f>H247+H252+H257</f>
        <v>2410958.6490000002</v>
      </c>
      <c r="I242" s="19">
        <f t="shared" si="42"/>
        <v>96.933999999999997</v>
      </c>
      <c r="J242" s="72">
        <v>24</v>
      </c>
      <c r="K242" s="72">
        <v>22</v>
      </c>
      <c r="L242" s="19">
        <f t="shared" si="43"/>
        <v>91.666666666666671</v>
      </c>
      <c r="M242" s="72">
        <v>12</v>
      </c>
      <c r="N242" s="72">
        <v>12</v>
      </c>
      <c r="O242" s="72">
        <v>24</v>
      </c>
      <c r="P242" s="72">
        <v>23</v>
      </c>
      <c r="Q242" s="175" t="s">
        <v>126</v>
      </c>
    </row>
    <row r="243" spans="1:17" ht="22.5">
      <c r="A243" s="170"/>
      <c r="B243" s="181"/>
      <c r="C243" s="205"/>
      <c r="D243" s="20" t="s">
        <v>94</v>
      </c>
      <c r="E243" s="21">
        <v>516874.5</v>
      </c>
      <c r="F243" s="21">
        <v>507313.1</v>
      </c>
      <c r="G243" s="21">
        <f t="shared" ref="G243:G245" si="53">G248+G258+G253</f>
        <v>-9561.3999999999651</v>
      </c>
      <c r="H243" s="21">
        <v>500567.70699999999</v>
      </c>
      <c r="I243" s="26">
        <f t="shared" si="42"/>
        <v>98.67</v>
      </c>
      <c r="J243" s="23">
        <v>3</v>
      </c>
      <c r="K243" s="24">
        <v>3</v>
      </c>
      <c r="L243" s="24"/>
      <c r="M243" s="24"/>
      <c r="N243" s="24"/>
      <c r="O243" s="24"/>
      <c r="P243" s="24"/>
      <c r="Q243" s="176"/>
    </row>
    <row r="244" spans="1:17" ht="15.75" customHeight="1">
      <c r="A244" s="170"/>
      <c r="B244" s="181"/>
      <c r="C244" s="205"/>
      <c r="D244" s="20" t="s">
        <v>93</v>
      </c>
      <c r="E244" s="21">
        <v>1954148.56</v>
      </c>
      <c r="F244" s="21">
        <v>1953204.1839999999</v>
      </c>
      <c r="G244" s="21">
        <f t="shared" si="53"/>
        <v>-944.37600000003476</v>
      </c>
      <c r="H244" s="21">
        <v>1883690.0419999999</v>
      </c>
      <c r="I244" s="26">
        <f t="shared" si="42"/>
        <v>96.441000000000003</v>
      </c>
      <c r="J244" s="24"/>
      <c r="K244" s="24"/>
      <c r="L244" s="24"/>
      <c r="M244" s="24"/>
      <c r="N244" s="24"/>
      <c r="O244" s="24"/>
      <c r="P244" s="24"/>
      <c r="Q244" s="176"/>
    </row>
    <row r="245" spans="1:17" ht="15.75" customHeight="1">
      <c r="A245" s="170"/>
      <c r="B245" s="181"/>
      <c r="C245" s="205"/>
      <c r="D245" s="20" t="s">
        <v>105</v>
      </c>
      <c r="E245" s="21">
        <v>24700.9</v>
      </c>
      <c r="F245" s="21">
        <v>24700.9</v>
      </c>
      <c r="G245" s="21">
        <f t="shared" si="53"/>
        <v>0</v>
      </c>
      <c r="H245" s="21">
        <v>24700.9</v>
      </c>
      <c r="I245" s="26">
        <f t="shared" si="42"/>
        <v>100</v>
      </c>
      <c r="J245" s="24"/>
      <c r="K245" s="24"/>
      <c r="L245" s="24"/>
      <c r="M245" s="24"/>
      <c r="N245" s="24"/>
      <c r="O245" s="24"/>
      <c r="P245" s="24"/>
      <c r="Q245" s="176"/>
    </row>
    <row r="246" spans="1:17" ht="22.5">
      <c r="A246" s="170"/>
      <c r="B246" s="181"/>
      <c r="C246" s="205"/>
      <c r="D246" s="20" t="s">
        <v>104</v>
      </c>
      <c r="E246" s="21">
        <f>E251+E261+E256</f>
        <v>2000</v>
      </c>
      <c r="F246" s="21">
        <f t="shared" ref="F246:H246" si="54">F251+F261+F256</f>
        <v>2000</v>
      </c>
      <c r="G246" s="21">
        <f t="shared" si="54"/>
        <v>0</v>
      </c>
      <c r="H246" s="21">
        <f t="shared" si="54"/>
        <v>2000</v>
      </c>
      <c r="I246" s="26">
        <f t="shared" si="42"/>
        <v>100</v>
      </c>
      <c r="J246" s="24"/>
      <c r="K246" s="24"/>
      <c r="L246" s="24"/>
      <c r="M246" s="24"/>
      <c r="N246" s="24"/>
      <c r="O246" s="24"/>
      <c r="P246" s="24"/>
      <c r="Q246" s="177"/>
    </row>
    <row r="247" spans="1:17" ht="12.75" customHeight="1">
      <c r="A247" s="170"/>
      <c r="B247" s="162" t="s">
        <v>42</v>
      </c>
      <c r="C247" s="172" t="s">
        <v>204</v>
      </c>
      <c r="D247" s="8" t="s">
        <v>92</v>
      </c>
      <c r="E247" s="21">
        <f>SUM(E248:E250)</f>
        <v>1755071.905</v>
      </c>
      <c r="F247" s="21">
        <f t="shared" ref="F247:H247" si="55">SUM(F248:F251)</f>
        <v>1733665.2790000001</v>
      </c>
      <c r="G247" s="21">
        <f t="shared" si="41"/>
        <v>-21406.625999999931</v>
      </c>
      <c r="H247" s="21">
        <f t="shared" si="55"/>
        <v>1658917.075</v>
      </c>
      <c r="I247" s="26">
        <f t="shared" si="42"/>
        <v>95.688000000000002</v>
      </c>
      <c r="J247" s="24">
        <v>10</v>
      </c>
      <c r="K247" s="24">
        <v>9</v>
      </c>
      <c r="L247" s="26">
        <f t="shared" si="43"/>
        <v>90</v>
      </c>
      <c r="M247" s="24">
        <v>6</v>
      </c>
      <c r="N247" s="24">
        <v>6</v>
      </c>
      <c r="O247" s="24">
        <v>12</v>
      </c>
      <c r="P247" s="24">
        <v>12</v>
      </c>
      <c r="Q247" s="27" t="s">
        <v>83</v>
      </c>
    </row>
    <row r="248" spans="1:17" ht="22.5">
      <c r="A248" s="170"/>
      <c r="B248" s="162"/>
      <c r="C248" s="172"/>
      <c r="D248" s="20" t="s">
        <v>94</v>
      </c>
      <c r="E248" s="21">
        <v>503374.8</v>
      </c>
      <c r="F248" s="21">
        <v>493813.4</v>
      </c>
      <c r="G248" s="21">
        <f t="shared" si="41"/>
        <v>-9561.3999999999651</v>
      </c>
      <c r="H248" s="21">
        <v>487068.00699999998</v>
      </c>
      <c r="I248" s="26">
        <f t="shared" si="42"/>
        <v>98.634</v>
      </c>
      <c r="J248" s="24"/>
      <c r="K248" s="24"/>
      <c r="L248" s="24"/>
      <c r="M248" s="24"/>
      <c r="N248" s="24"/>
      <c r="O248" s="24"/>
      <c r="P248" s="24"/>
      <c r="Q248" s="27"/>
    </row>
    <row r="249" spans="1:17" ht="15.75" customHeight="1">
      <c r="A249" s="170"/>
      <c r="B249" s="162"/>
      <c r="C249" s="172"/>
      <c r="D249" s="20" t="s">
        <v>93</v>
      </c>
      <c r="E249" s="21">
        <v>1226996.2050000001</v>
      </c>
      <c r="F249" s="21">
        <v>1215150.9790000001</v>
      </c>
      <c r="G249" s="21">
        <f t="shared" si="41"/>
        <v>-11845.226000000024</v>
      </c>
      <c r="H249" s="21">
        <v>1147148.1680000001</v>
      </c>
      <c r="I249" s="26">
        <f t="shared" si="42"/>
        <v>94.403999999999996</v>
      </c>
      <c r="J249" s="24"/>
      <c r="K249" s="24"/>
      <c r="L249" s="24"/>
      <c r="M249" s="24"/>
      <c r="N249" s="24"/>
      <c r="O249" s="24"/>
      <c r="P249" s="24"/>
      <c r="Q249" s="27"/>
    </row>
    <row r="250" spans="1:17" ht="18.75" customHeight="1">
      <c r="A250" s="170"/>
      <c r="B250" s="162"/>
      <c r="C250" s="172"/>
      <c r="D250" s="20" t="s">
        <v>105</v>
      </c>
      <c r="E250" s="21">
        <v>24700.9</v>
      </c>
      <c r="F250" s="21">
        <v>24700.9</v>
      </c>
      <c r="G250" s="21">
        <f t="shared" si="41"/>
        <v>0</v>
      </c>
      <c r="H250" s="21">
        <v>24700.9</v>
      </c>
      <c r="I250" s="29">
        <f t="shared" si="42"/>
        <v>100</v>
      </c>
      <c r="J250" s="24"/>
      <c r="K250" s="24"/>
      <c r="L250" s="24"/>
      <c r="M250" s="24"/>
      <c r="N250" s="24"/>
      <c r="O250" s="24"/>
      <c r="P250" s="24"/>
      <c r="Q250" s="27"/>
    </row>
    <row r="251" spans="1:17" ht="22.5" hidden="1" customHeight="1">
      <c r="A251" s="170"/>
      <c r="B251" s="162"/>
      <c r="C251" s="172"/>
      <c r="D251" s="20" t="s">
        <v>104</v>
      </c>
      <c r="E251" s="21">
        <v>0</v>
      </c>
      <c r="F251" s="21">
        <v>0</v>
      </c>
      <c r="G251" s="21">
        <f t="shared" si="41"/>
        <v>0</v>
      </c>
      <c r="H251" s="21">
        <v>0</v>
      </c>
      <c r="I251" s="26" t="s">
        <v>117</v>
      </c>
      <c r="J251" s="24"/>
      <c r="K251" s="24"/>
      <c r="L251" s="24"/>
      <c r="M251" s="24"/>
      <c r="N251" s="24"/>
      <c r="O251" s="24"/>
      <c r="P251" s="24"/>
      <c r="Q251" s="27"/>
    </row>
    <row r="252" spans="1:17" ht="15" customHeight="1">
      <c r="A252" s="170"/>
      <c r="B252" s="162" t="s">
        <v>137</v>
      </c>
      <c r="C252" s="172" t="s">
        <v>204</v>
      </c>
      <c r="D252" s="8" t="s">
        <v>92</v>
      </c>
      <c r="E252" s="21">
        <f t="shared" ref="E252:H252" si="56">SUM(E253:E256)</f>
        <v>729048.45399999991</v>
      </c>
      <c r="F252" s="21">
        <f t="shared" si="56"/>
        <v>737281.4439999999</v>
      </c>
      <c r="G252" s="21">
        <f t="shared" si="41"/>
        <v>8232.9899999999907</v>
      </c>
      <c r="H252" s="21">
        <f t="shared" si="56"/>
        <v>735844.625</v>
      </c>
      <c r="I252" s="26">
        <f t="shared" si="42"/>
        <v>99.805000000000007</v>
      </c>
      <c r="J252" s="24">
        <v>8</v>
      </c>
      <c r="K252" s="24">
        <v>8</v>
      </c>
      <c r="L252" s="29">
        <f t="shared" si="43"/>
        <v>100</v>
      </c>
      <c r="M252" s="24">
        <v>4</v>
      </c>
      <c r="N252" s="24">
        <v>4</v>
      </c>
      <c r="O252" s="24">
        <v>11</v>
      </c>
      <c r="P252" s="24">
        <v>11</v>
      </c>
      <c r="Q252" s="27" t="s">
        <v>83</v>
      </c>
    </row>
    <row r="253" spans="1:17" ht="23.25" customHeight="1">
      <c r="A253" s="170"/>
      <c r="B253" s="162"/>
      <c r="C253" s="172"/>
      <c r="D253" s="20" t="s">
        <v>94</v>
      </c>
      <c r="E253" s="21">
        <v>13499.7</v>
      </c>
      <c r="F253" s="21">
        <v>13499.7</v>
      </c>
      <c r="G253" s="21">
        <f t="shared" si="41"/>
        <v>0</v>
      </c>
      <c r="H253" s="21">
        <v>13499.7</v>
      </c>
      <c r="I253" s="26">
        <f t="shared" si="42"/>
        <v>100</v>
      </c>
      <c r="J253" s="24"/>
      <c r="K253" s="24"/>
      <c r="L253" s="24"/>
      <c r="M253" s="24"/>
      <c r="N253" s="24"/>
      <c r="O253" s="24"/>
      <c r="P253" s="24"/>
      <c r="Q253" s="30"/>
    </row>
    <row r="254" spans="1:17" ht="15" customHeight="1">
      <c r="A254" s="170"/>
      <c r="B254" s="162"/>
      <c r="C254" s="172"/>
      <c r="D254" s="20" t="s">
        <v>93</v>
      </c>
      <c r="E254" s="21">
        <v>713548.75399999996</v>
      </c>
      <c r="F254" s="21">
        <v>721781.74399999995</v>
      </c>
      <c r="G254" s="21">
        <f t="shared" si="41"/>
        <v>8232.9899999999907</v>
      </c>
      <c r="H254" s="21">
        <v>720344.92500000005</v>
      </c>
      <c r="I254" s="26">
        <f t="shared" si="42"/>
        <v>99.801000000000002</v>
      </c>
      <c r="J254" s="24"/>
      <c r="K254" s="24"/>
      <c r="L254" s="24"/>
      <c r="M254" s="24"/>
      <c r="N254" s="24"/>
      <c r="O254" s="24"/>
      <c r="P254" s="24"/>
      <c r="Q254" s="30"/>
    </row>
    <row r="255" spans="1:17" ht="23.25" hidden="1" customHeight="1">
      <c r="A255" s="170"/>
      <c r="B255" s="162"/>
      <c r="C255" s="172"/>
      <c r="D255" s="20" t="s">
        <v>120</v>
      </c>
      <c r="E255" s="21">
        <v>0</v>
      </c>
      <c r="F255" s="21">
        <v>0</v>
      </c>
      <c r="G255" s="21">
        <f t="shared" si="41"/>
        <v>0</v>
      </c>
      <c r="H255" s="21">
        <v>0</v>
      </c>
      <c r="I255" s="26" t="s">
        <v>117</v>
      </c>
      <c r="J255" s="24"/>
      <c r="K255" s="24"/>
      <c r="L255" s="24"/>
      <c r="M255" s="24"/>
      <c r="N255" s="24"/>
      <c r="O255" s="24"/>
      <c r="P255" s="24"/>
      <c r="Q255" s="30"/>
    </row>
    <row r="256" spans="1:17" ht="26.25" customHeight="1">
      <c r="A256" s="170"/>
      <c r="B256" s="162"/>
      <c r="C256" s="172"/>
      <c r="D256" s="20" t="s">
        <v>104</v>
      </c>
      <c r="E256" s="21">
        <v>2000</v>
      </c>
      <c r="F256" s="21">
        <v>2000</v>
      </c>
      <c r="G256" s="21">
        <f t="shared" ref="G256:G261" si="57">F256-E256</f>
        <v>0</v>
      </c>
      <c r="H256" s="21">
        <v>2000</v>
      </c>
      <c r="I256" s="29">
        <f t="shared" si="42"/>
        <v>100</v>
      </c>
      <c r="J256" s="24"/>
      <c r="K256" s="24"/>
      <c r="L256" s="24"/>
      <c r="M256" s="24"/>
      <c r="N256" s="24"/>
      <c r="O256" s="24"/>
      <c r="P256" s="24"/>
      <c r="Q256" s="30"/>
    </row>
    <row r="257" spans="1:17" ht="12" customHeight="1">
      <c r="A257" s="170"/>
      <c r="B257" s="162" t="s">
        <v>43</v>
      </c>
      <c r="C257" s="172" t="s">
        <v>204</v>
      </c>
      <c r="D257" s="8" t="s">
        <v>92</v>
      </c>
      <c r="E257" s="21">
        <f t="shared" ref="E257:H257" si="58">SUM(E258:E261)</f>
        <v>13603.601000000001</v>
      </c>
      <c r="F257" s="21">
        <f t="shared" si="58"/>
        <v>16271.460999999999</v>
      </c>
      <c r="G257" s="21">
        <f t="shared" si="57"/>
        <v>2667.8599999999988</v>
      </c>
      <c r="H257" s="21">
        <f t="shared" si="58"/>
        <v>16196.949000000001</v>
      </c>
      <c r="I257" s="26">
        <f t="shared" si="42"/>
        <v>99.542000000000002</v>
      </c>
      <c r="J257" s="24">
        <v>3</v>
      </c>
      <c r="K257" s="24">
        <v>2</v>
      </c>
      <c r="L257" s="26">
        <f t="shared" si="43"/>
        <v>66.666666666666671</v>
      </c>
      <c r="M257" s="24">
        <v>2</v>
      </c>
      <c r="N257" s="24">
        <v>2</v>
      </c>
      <c r="O257" s="24">
        <v>1</v>
      </c>
      <c r="P257" s="24">
        <v>0</v>
      </c>
      <c r="Q257" s="30" t="s">
        <v>83</v>
      </c>
    </row>
    <row r="258" spans="1:17" ht="22.5">
      <c r="A258" s="170"/>
      <c r="B258" s="162"/>
      <c r="C258" s="172"/>
      <c r="D258" s="20" t="s">
        <v>94</v>
      </c>
      <c r="E258" s="21">
        <v>0</v>
      </c>
      <c r="F258" s="21">
        <v>0</v>
      </c>
      <c r="G258" s="21">
        <f t="shared" si="57"/>
        <v>0</v>
      </c>
      <c r="H258" s="21">
        <v>0</v>
      </c>
      <c r="I258" s="26" t="s">
        <v>117</v>
      </c>
      <c r="J258" s="34"/>
      <c r="K258" s="34"/>
      <c r="L258" s="24"/>
      <c r="M258" s="34"/>
      <c r="N258" s="34"/>
      <c r="O258" s="34"/>
      <c r="P258" s="34"/>
      <c r="Q258" s="58"/>
    </row>
    <row r="259" spans="1:17" ht="21" customHeight="1">
      <c r="A259" s="170"/>
      <c r="B259" s="162"/>
      <c r="C259" s="172"/>
      <c r="D259" s="20" t="s">
        <v>93</v>
      </c>
      <c r="E259" s="21">
        <v>13603.601000000001</v>
      </c>
      <c r="F259" s="21">
        <v>16271.460999999999</v>
      </c>
      <c r="G259" s="21">
        <f t="shared" si="57"/>
        <v>2667.8599999999988</v>
      </c>
      <c r="H259" s="21">
        <v>16196.949000000001</v>
      </c>
      <c r="I259" s="26">
        <f t="shared" si="42"/>
        <v>99.542000000000002</v>
      </c>
      <c r="J259" s="34"/>
      <c r="K259" s="34"/>
      <c r="L259" s="24"/>
      <c r="M259" s="34"/>
      <c r="N259" s="34"/>
      <c r="O259" s="34"/>
      <c r="P259" s="34"/>
      <c r="Q259" s="58"/>
    </row>
    <row r="260" spans="1:17" ht="22.5" hidden="1" customHeight="1">
      <c r="A260" s="170"/>
      <c r="B260" s="162"/>
      <c r="C260" s="172"/>
      <c r="D260" s="20" t="s">
        <v>120</v>
      </c>
      <c r="E260" s="21">
        <v>0</v>
      </c>
      <c r="F260" s="21">
        <v>0</v>
      </c>
      <c r="G260" s="21">
        <f t="shared" si="57"/>
        <v>0</v>
      </c>
      <c r="H260" s="21">
        <v>0</v>
      </c>
      <c r="I260" s="26" t="s">
        <v>117</v>
      </c>
      <c r="J260" s="34"/>
      <c r="K260" s="34"/>
      <c r="L260" s="24"/>
      <c r="M260" s="34"/>
      <c r="N260" s="34"/>
      <c r="O260" s="34"/>
      <c r="P260" s="34"/>
      <c r="Q260" s="58"/>
    </row>
    <row r="261" spans="1:17" ht="1.5" hidden="1" customHeight="1">
      <c r="A261" s="170"/>
      <c r="B261" s="162"/>
      <c r="C261" s="172"/>
      <c r="D261" s="20" t="s">
        <v>104</v>
      </c>
      <c r="E261" s="21">
        <v>0</v>
      </c>
      <c r="F261" s="21">
        <v>0</v>
      </c>
      <c r="G261" s="21">
        <f t="shared" si="57"/>
        <v>0</v>
      </c>
      <c r="H261" s="21">
        <v>0</v>
      </c>
      <c r="I261" s="26"/>
      <c r="J261" s="34"/>
      <c r="K261" s="34"/>
      <c r="L261" s="24"/>
      <c r="M261" s="34"/>
      <c r="N261" s="34"/>
      <c r="O261" s="34"/>
      <c r="P261" s="34"/>
      <c r="Q261" s="59"/>
    </row>
    <row r="262" spans="1:17" ht="15" customHeight="1">
      <c r="A262" s="170">
        <v>13</v>
      </c>
      <c r="B262" s="181" t="s">
        <v>44</v>
      </c>
      <c r="C262" s="173" t="s">
        <v>198</v>
      </c>
      <c r="D262" s="15" t="s">
        <v>92</v>
      </c>
      <c r="E262" s="16">
        <f>E267+E272+E276+E281</f>
        <v>753446.51100000006</v>
      </c>
      <c r="F262" s="16">
        <f>F267+F272+F276+F281</f>
        <v>757938.527</v>
      </c>
      <c r="G262" s="16">
        <f t="shared" ref="G262:H310" si="59">F262-E262</f>
        <v>4492.0159999999451</v>
      </c>
      <c r="H262" s="16">
        <f>H267+H272+H276+H283</f>
        <v>757895.30499999993</v>
      </c>
      <c r="I262" s="19">
        <f t="shared" ref="I262:I264" si="60">ROUND(H262/F262 *100,3)</f>
        <v>99.994</v>
      </c>
      <c r="J262" s="49">
        <v>12</v>
      </c>
      <c r="K262" s="49">
        <v>12</v>
      </c>
      <c r="L262" s="73">
        <f t="shared" si="43"/>
        <v>100</v>
      </c>
      <c r="M262" s="49">
        <v>7</v>
      </c>
      <c r="N262" s="49">
        <v>7</v>
      </c>
      <c r="O262" s="49">
        <v>16</v>
      </c>
      <c r="P262" s="49">
        <v>16</v>
      </c>
      <c r="Q262" s="175" t="s">
        <v>126</v>
      </c>
    </row>
    <row r="263" spans="1:17" ht="22.5">
      <c r="A263" s="170"/>
      <c r="B263" s="181"/>
      <c r="C263" s="173"/>
      <c r="D263" s="20" t="s">
        <v>94</v>
      </c>
      <c r="E263" s="21">
        <f t="shared" ref="E263:F263" si="61">E273+E268</f>
        <v>0</v>
      </c>
      <c r="F263" s="21">
        <f t="shared" si="61"/>
        <v>0</v>
      </c>
      <c r="G263" s="21">
        <f t="shared" si="59"/>
        <v>0</v>
      </c>
      <c r="H263" s="21">
        <f t="shared" ref="H263" si="62">H273+H268</f>
        <v>0</v>
      </c>
      <c r="I263" s="26" t="s">
        <v>199</v>
      </c>
      <c r="J263" s="74">
        <v>2</v>
      </c>
      <c r="K263" s="66">
        <v>2</v>
      </c>
      <c r="L263" s="66"/>
      <c r="M263" s="66"/>
      <c r="N263" s="66"/>
      <c r="O263" s="66"/>
      <c r="P263" s="66"/>
      <c r="Q263" s="176"/>
    </row>
    <row r="264" spans="1:17">
      <c r="A264" s="170"/>
      <c r="B264" s="181"/>
      <c r="C264" s="173"/>
      <c r="D264" s="20" t="s">
        <v>93</v>
      </c>
      <c r="E264" s="21">
        <f>E269+E278+E283</f>
        <v>646459.4040000001</v>
      </c>
      <c r="F264" s="21">
        <f>F269+F278+F283</f>
        <v>650951.42000000004</v>
      </c>
      <c r="G264" s="21">
        <f t="shared" si="59"/>
        <v>4492.0159999999451</v>
      </c>
      <c r="H264" s="21">
        <f>H269+H278+H283</f>
        <v>650908.19800000009</v>
      </c>
      <c r="I264" s="26">
        <f t="shared" si="60"/>
        <v>99.992999999999995</v>
      </c>
      <c r="J264" s="66"/>
      <c r="K264" s="66"/>
      <c r="L264" s="66"/>
      <c r="M264" s="66"/>
      <c r="N264" s="66"/>
      <c r="O264" s="66"/>
      <c r="P264" s="66"/>
      <c r="Q264" s="176"/>
    </row>
    <row r="265" spans="1:17" ht="22.5" hidden="1">
      <c r="A265" s="170"/>
      <c r="B265" s="181"/>
      <c r="C265" s="173"/>
      <c r="D265" s="20" t="s">
        <v>104</v>
      </c>
      <c r="E265" s="21">
        <f>E270+E279+E285</f>
        <v>0</v>
      </c>
      <c r="F265" s="21">
        <f>F270+F279+F285</f>
        <v>0</v>
      </c>
      <c r="G265" s="21">
        <f t="shared" si="59"/>
        <v>0</v>
      </c>
      <c r="H265" s="21">
        <f>H270+H279+H285</f>
        <v>0</v>
      </c>
      <c r="I265" s="26" t="s">
        <v>117</v>
      </c>
      <c r="J265" s="66"/>
      <c r="K265" s="66"/>
      <c r="L265" s="66"/>
      <c r="M265" s="66"/>
      <c r="N265" s="66"/>
      <c r="O265" s="66"/>
      <c r="P265" s="66"/>
      <c r="Q265" s="176"/>
    </row>
    <row r="266" spans="1:17" ht="32.25" customHeight="1">
      <c r="A266" s="170"/>
      <c r="B266" s="181"/>
      <c r="C266" s="173"/>
      <c r="D266" s="20" t="s">
        <v>105</v>
      </c>
      <c r="E266" s="21">
        <f>E271+E280+E284</f>
        <v>106987.107</v>
      </c>
      <c r="F266" s="21">
        <f>F271+F280+F284</f>
        <v>106987.107</v>
      </c>
      <c r="G266" s="21">
        <f t="shared" si="59"/>
        <v>0</v>
      </c>
      <c r="H266" s="37">
        <f>H271+H280+H284</f>
        <v>106987.107</v>
      </c>
      <c r="I266" s="26">
        <f t="shared" ref="I266:I283" si="63">H266/F266*100</f>
        <v>100</v>
      </c>
      <c r="J266" s="66"/>
      <c r="K266" s="66"/>
      <c r="L266" s="66"/>
      <c r="M266" s="66"/>
      <c r="N266" s="66"/>
      <c r="O266" s="66"/>
      <c r="P266" s="66"/>
      <c r="Q266" s="177"/>
    </row>
    <row r="267" spans="1:17" ht="11.25" customHeight="1">
      <c r="A267" s="170"/>
      <c r="B267" s="162" t="s">
        <v>45</v>
      </c>
      <c r="C267" s="174" t="s">
        <v>198</v>
      </c>
      <c r="D267" s="20" t="s">
        <v>92</v>
      </c>
      <c r="E267" s="21">
        <f>E268+E269</f>
        <v>191858.42600000001</v>
      </c>
      <c r="F267" s="21">
        <f>F268+F269</f>
        <v>191658.42600000001</v>
      </c>
      <c r="G267" s="21">
        <f t="shared" si="59"/>
        <v>-200</v>
      </c>
      <c r="H267" s="21">
        <f>H268+H269</f>
        <v>191658.42499999999</v>
      </c>
      <c r="I267" s="26">
        <f t="shared" si="63"/>
        <v>99.999999478238422</v>
      </c>
      <c r="J267" s="66">
        <v>7</v>
      </c>
      <c r="K267" s="66">
        <v>7</v>
      </c>
      <c r="L267" s="66">
        <f t="shared" si="43"/>
        <v>100</v>
      </c>
      <c r="M267" s="66">
        <v>5</v>
      </c>
      <c r="N267" s="66">
        <v>5</v>
      </c>
      <c r="O267" s="66">
        <v>12</v>
      </c>
      <c r="P267" s="66">
        <v>12</v>
      </c>
      <c r="Q267" s="27" t="s">
        <v>83</v>
      </c>
    </row>
    <row r="268" spans="1:17" ht="23.25" customHeight="1">
      <c r="A268" s="170"/>
      <c r="B268" s="162"/>
      <c r="C268" s="174"/>
      <c r="D268" s="20" t="s">
        <v>94</v>
      </c>
      <c r="E268" s="21">
        <v>0</v>
      </c>
      <c r="F268" s="21">
        <v>0</v>
      </c>
      <c r="G268" s="21">
        <f t="shared" si="59"/>
        <v>0</v>
      </c>
      <c r="H268" s="21">
        <v>0</v>
      </c>
      <c r="I268" s="26" t="s">
        <v>117</v>
      </c>
      <c r="J268" s="66"/>
      <c r="K268" s="66"/>
      <c r="L268" s="66"/>
      <c r="M268" s="66"/>
      <c r="N268" s="66"/>
      <c r="O268" s="66"/>
      <c r="P268" s="66"/>
      <c r="Q268" s="27"/>
    </row>
    <row r="269" spans="1:17" ht="16.5" customHeight="1">
      <c r="A269" s="170"/>
      <c r="B269" s="162"/>
      <c r="C269" s="174"/>
      <c r="D269" s="20" t="s">
        <v>93</v>
      </c>
      <c r="E269" s="21">
        <v>191858.42600000001</v>
      </c>
      <c r="F269" s="21">
        <v>191658.42600000001</v>
      </c>
      <c r="G269" s="21">
        <f t="shared" si="59"/>
        <v>-200</v>
      </c>
      <c r="H269" s="21">
        <v>191658.42499999999</v>
      </c>
      <c r="I269" s="26">
        <f t="shared" si="63"/>
        <v>99.999999478238422</v>
      </c>
      <c r="J269" s="66"/>
      <c r="K269" s="66"/>
      <c r="L269" s="66"/>
      <c r="M269" s="66"/>
      <c r="N269" s="66"/>
      <c r="O269" s="66"/>
      <c r="P269" s="66"/>
      <c r="Q269" s="27"/>
    </row>
    <row r="270" spans="1:17" ht="22.5" customHeight="1">
      <c r="A270" s="170"/>
      <c r="B270" s="162"/>
      <c r="C270" s="174"/>
      <c r="D270" s="20" t="s">
        <v>104</v>
      </c>
      <c r="E270" s="21">
        <v>0</v>
      </c>
      <c r="F270" s="21">
        <v>0</v>
      </c>
      <c r="G270" s="21">
        <f t="shared" si="59"/>
        <v>0</v>
      </c>
      <c r="H270" s="21">
        <v>0</v>
      </c>
      <c r="I270" s="26" t="s">
        <v>117</v>
      </c>
      <c r="J270" s="66"/>
      <c r="K270" s="66"/>
      <c r="L270" s="66"/>
      <c r="M270" s="66"/>
      <c r="N270" s="66"/>
      <c r="O270" s="66"/>
      <c r="P270" s="66"/>
      <c r="Q270" s="27"/>
    </row>
    <row r="271" spans="1:17" ht="18" customHeight="1">
      <c r="A271" s="170"/>
      <c r="B271" s="162"/>
      <c r="C271" s="174"/>
      <c r="D271" s="20" t="s">
        <v>105</v>
      </c>
      <c r="E271" s="21">
        <v>0</v>
      </c>
      <c r="F271" s="21">
        <v>0</v>
      </c>
      <c r="G271" s="21">
        <f t="shared" si="59"/>
        <v>0</v>
      </c>
      <c r="H271" s="21">
        <v>0</v>
      </c>
      <c r="I271" s="26" t="s">
        <v>117</v>
      </c>
      <c r="J271" s="66"/>
      <c r="K271" s="66"/>
      <c r="L271" s="66"/>
      <c r="M271" s="66"/>
      <c r="N271" s="66"/>
      <c r="O271" s="66"/>
      <c r="P271" s="66"/>
      <c r="Q271" s="27"/>
    </row>
    <row r="272" spans="1:17" ht="11.25" hidden="1" customHeight="1">
      <c r="A272" s="170"/>
      <c r="B272" s="162" t="s">
        <v>46</v>
      </c>
      <c r="C272" s="174" t="s">
        <v>38</v>
      </c>
      <c r="D272" s="20" t="s">
        <v>92</v>
      </c>
      <c r="E272" s="21">
        <f>E273+E274</f>
        <v>0</v>
      </c>
      <c r="F272" s="21">
        <f>F273+F274</f>
        <v>0</v>
      </c>
      <c r="G272" s="21">
        <f t="shared" si="59"/>
        <v>0</v>
      </c>
      <c r="H272" s="21">
        <f>H273+H274</f>
        <v>0</v>
      </c>
      <c r="I272" s="26" t="s">
        <v>117</v>
      </c>
      <c r="J272" s="66"/>
      <c r="K272" s="66"/>
      <c r="L272" s="66"/>
      <c r="M272" s="66"/>
      <c r="N272" s="66"/>
      <c r="O272" s="66"/>
      <c r="P272" s="66"/>
      <c r="Q272" s="27" t="s">
        <v>83</v>
      </c>
    </row>
    <row r="273" spans="1:17" ht="22.5" hidden="1" customHeight="1">
      <c r="A273" s="170"/>
      <c r="B273" s="162"/>
      <c r="C273" s="174"/>
      <c r="D273" s="20" t="s">
        <v>94</v>
      </c>
      <c r="E273" s="21">
        <v>0</v>
      </c>
      <c r="F273" s="21">
        <v>0</v>
      </c>
      <c r="G273" s="21">
        <f t="shared" si="59"/>
        <v>0</v>
      </c>
      <c r="H273" s="21">
        <v>0</v>
      </c>
      <c r="I273" s="26" t="s">
        <v>117</v>
      </c>
      <c r="J273" s="66"/>
      <c r="K273" s="66"/>
      <c r="L273" s="66"/>
      <c r="M273" s="66"/>
      <c r="N273" s="66"/>
      <c r="O273" s="66"/>
      <c r="P273" s="66"/>
      <c r="Q273" s="27"/>
    </row>
    <row r="274" spans="1:17" ht="13.5" hidden="1" customHeight="1">
      <c r="A274" s="170"/>
      <c r="B274" s="162"/>
      <c r="C274" s="174"/>
      <c r="D274" s="20" t="s">
        <v>93</v>
      </c>
      <c r="E274" s="21">
        <v>0</v>
      </c>
      <c r="F274" s="21">
        <v>0</v>
      </c>
      <c r="G274" s="21">
        <f t="shared" si="59"/>
        <v>0</v>
      </c>
      <c r="H274" s="21">
        <v>0</v>
      </c>
      <c r="I274" s="26" t="s">
        <v>117</v>
      </c>
      <c r="J274" s="66"/>
      <c r="K274" s="66"/>
      <c r="L274" s="66"/>
      <c r="M274" s="66"/>
      <c r="N274" s="66"/>
      <c r="O274" s="66"/>
      <c r="P274" s="66"/>
      <c r="Q274" s="27"/>
    </row>
    <row r="275" spans="1:17" ht="22.5" hidden="1" customHeight="1">
      <c r="A275" s="170"/>
      <c r="B275" s="162"/>
      <c r="C275" s="174"/>
      <c r="D275" s="20" t="s">
        <v>104</v>
      </c>
      <c r="E275" s="21">
        <v>0</v>
      </c>
      <c r="F275" s="21">
        <v>0</v>
      </c>
      <c r="G275" s="21">
        <f t="shared" si="59"/>
        <v>0</v>
      </c>
      <c r="H275" s="21">
        <v>0</v>
      </c>
      <c r="I275" s="26" t="s">
        <v>117</v>
      </c>
      <c r="J275" s="66"/>
      <c r="K275" s="66"/>
      <c r="L275" s="66"/>
      <c r="M275" s="66"/>
      <c r="N275" s="66"/>
      <c r="O275" s="66"/>
      <c r="P275" s="66"/>
      <c r="Q275" s="27"/>
    </row>
    <row r="276" spans="1:17" ht="13.5" customHeight="1">
      <c r="A276" s="170"/>
      <c r="B276" s="162" t="s">
        <v>47</v>
      </c>
      <c r="C276" s="174" t="s">
        <v>198</v>
      </c>
      <c r="D276" s="20" t="s">
        <v>92</v>
      </c>
      <c r="E276" s="21">
        <f>E278+E280</f>
        <v>548469.81200000003</v>
      </c>
      <c r="F276" s="21">
        <f>F278+F280</f>
        <v>547586.31200000003</v>
      </c>
      <c r="G276" s="21">
        <f t="shared" si="59"/>
        <v>-883.5</v>
      </c>
      <c r="H276" s="21">
        <f>H277+H278+H280</f>
        <v>547583.49199999997</v>
      </c>
      <c r="I276" s="26">
        <f t="shared" si="63"/>
        <v>99.999485012693285</v>
      </c>
      <c r="J276" s="66">
        <v>2</v>
      </c>
      <c r="K276" s="66">
        <v>2</v>
      </c>
      <c r="L276" s="66">
        <f t="shared" si="43"/>
        <v>100</v>
      </c>
      <c r="M276" s="66">
        <v>1</v>
      </c>
      <c r="N276" s="66">
        <v>1</v>
      </c>
      <c r="O276" s="66">
        <v>3</v>
      </c>
      <c r="P276" s="66">
        <v>3</v>
      </c>
      <c r="Q276" s="27" t="s">
        <v>83</v>
      </c>
    </row>
    <row r="277" spans="1:17" ht="22.5" customHeight="1">
      <c r="A277" s="170"/>
      <c r="B277" s="162"/>
      <c r="C277" s="174"/>
      <c r="D277" s="20" t="s">
        <v>94</v>
      </c>
      <c r="E277" s="21">
        <v>0</v>
      </c>
      <c r="F277" s="21">
        <v>0</v>
      </c>
      <c r="G277" s="21">
        <f t="shared" si="59"/>
        <v>0</v>
      </c>
      <c r="H277" s="21">
        <v>0</v>
      </c>
      <c r="I277" s="26" t="s">
        <v>117</v>
      </c>
      <c r="J277" s="66"/>
      <c r="K277" s="66"/>
      <c r="L277" s="66"/>
      <c r="M277" s="66"/>
      <c r="N277" s="66"/>
      <c r="O277" s="66"/>
      <c r="P277" s="66"/>
      <c r="Q277" s="30"/>
    </row>
    <row r="278" spans="1:17" ht="17.25" customHeight="1">
      <c r="A278" s="170"/>
      <c r="B278" s="162"/>
      <c r="C278" s="174"/>
      <c r="D278" s="20" t="s">
        <v>93</v>
      </c>
      <c r="E278" s="21">
        <v>441482.70500000002</v>
      </c>
      <c r="F278" s="21">
        <v>440599.20500000002</v>
      </c>
      <c r="G278" s="21">
        <f t="shared" si="59"/>
        <v>-883.5</v>
      </c>
      <c r="H278" s="21">
        <v>440596.38500000001</v>
      </c>
      <c r="I278" s="26">
        <f t="shared" si="63"/>
        <v>99.999359962531017</v>
      </c>
      <c r="J278" s="66"/>
      <c r="K278" s="66"/>
      <c r="L278" s="66"/>
      <c r="M278" s="66"/>
      <c r="N278" s="66"/>
      <c r="O278" s="66"/>
      <c r="P278" s="66"/>
      <c r="Q278" s="30"/>
    </row>
    <row r="279" spans="1:17" ht="23.25" hidden="1" customHeight="1">
      <c r="A279" s="170"/>
      <c r="B279" s="162"/>
      <c r="C279" s="174"/>
      <c r="D279" s="20" t="s">
        <v>104</v>
      </c>
      <c r="E279" s="21"/>
      <c r="F279" s="21"/>
      <c r="G279" s="21">
        <f t="shared" si="59"/>
        <v>0</v>
      </c>
      <c r="H279" s="21"/>
      <c r="I279" s="26" t="s">
        <v>117</v>
      </c>
      <c r="J279" s="66"/>
      <c r="K279" s="66"/>
      <c r="L279" s="66"/>
      <c r="M279" s="66"/>
      <c r="N279" s="66"/>
      <c r="O279" s="66"/>
      <c r="P279" s="66"/>
      <c r="Q279" s="30"/>
    </row>
    <row r="280" spans="1:17" ht="16.5" customHeight="1">
      <c r="A280" s="170"/>
      <c r="B280" s="162"/>
      <c r="C280" s="174"/>
      <c r="D280" s="20" t="s">
        <v>105</v>
      </c>
      <c r="E280" s="21">
        <v>106987.107</v>
      </c>
      <c r="F280" s="21">
        <v>106987.107</v>
      </c>
      <c r="G280" s="21">
        <f t="shared" si="59"/>
        <v>0</v>
      </c>
      <c r="H280" s="37">
        <v>106987.107</v>
      </c>
      <c r="I280" s="26">
        <f t="shared" si="63"/>
        <v>100</v>
      </c>
      <c r="J280" s="66"/>
      <c r="K280" s="66"/>
      <c r="L280" s="66"/>
      <c r="M280" s="66"/>
      <c r="N280" s="66"/>
      <c r="O280" s="66"/>
      <c r="P280" s="66"/>
      <c r="Q280" s="30"/>
    </row>
    <row r="281" spans="1:17" ht="15.75" customHeight="1">
      <c r="A281" s="170"/>
      <c r="B281" s="162" t="s">
        <v>48</v>
      </c>
      <c r="C281" s="174" t="s">
        <v>198</v>
      </c>
      <c r="D281" s="20" t="s">
        <v>92</v>
      </c>
      <c r="E281" s="21">
        <f>E282+E283</f>
        <v>13118.272999999999</v>
      </c>
      <c r="F281" s="21">
        <f>F282+F283</f>
        <v>18693.789000000001</v>
      </c>
      <c r="G281" s="21">
        <f t="shared" si="59"/>
        <v>5575.5160000000014</v>
      </c>
      <c r="H281" s="21">
        <f>H282+H283</f>
        <v>18653.387999999999</v>
      </c>
      <c r="I281" s="26">
        <f t="shared" si="63"/>
        <v>99.783880089798799</v>
      </c>
      <c r="J281" s="66">
        <v>1</v>
      </c>
      <c r="K281" s="66">
        <v>1</v>
      </c>
      <c r="L281" s="66">
        <f t="shared" si="43"/>
        <v>100</v>
      </c>
      <c r="M281" s="66">
        <v>1</v>
      </c>
      <c r="N281" s="66">
        <v>1</v>
      </c>
      <c r="O281" s="66">
        <v>1</v>
      </c>
      <c r="P281" s="66">
        <v>1</v>
      </c>
      <c r="Q281" s="30" t="s">
        <v>83</v>
      </c>
    </row>
    <row r="282" spans="1:17" ht="23.25" customHeight="1">
      <c r="A282" s="170"/>
      <c r="B282" s="162"/>
      <c r="C282" s="174"/>
      <c r="D282" s="20" t="s">
        <v>94</v>
      </c>
      <c r="E282" s="21">
        <v>0</v>
      </c>
      <c r="F282" s="21">
        <v>0</v>
      </c>
      <c r="G282" s="21">
        <f t="shared" si="59"/>
        <v>0</v>
      </c>
      <c r="H282" s="21">
        <v>0</v>
      </c>
      <c r="I282" s="26" t="s">
        <v>117</v>
      </c>
      <c r="J282" s="66"/>
      <c r="K282" s="66"/>
      <c r="L282" s="66"/>
      <c r="M282" s="66"/>
      <c r="N282" s="66"/>
      <c r="O282" s="66"/>
      <c r="P282" s="66"/>
      <c r="Q282" s="30"/>
    </row>
    <row r="283" spans="1:17" ht="18.75" customHeight="1">
      <c r="A283" s="170"/>
      <c r="B283" s="162"/>
      <c r="C283" s="174"/>
      <c r="D283" s="20" t="s">
        <v>93</v>
      </c>
      <c r="E283" s="21">
        <v>13118.272999999999</v>
      </c>
      <c r="F283" s="21">
        <v>18693.789000000001</v>
      </c>
      <c r="G283" s="21">
        <f t="shared" si="59"/>
        <v>5575.5160000000014</v>
      </c>
      <c r="H283" s="21">
        <v>18653.387999999999</v>
      </c>
      <c r="I283" s="26">
        <f t="shared" si="63"/>
        <v>99.783880089798799</v>
      </c>
      <c r="J283" s="66"/>
      <c r="K283" s="66"/>
      <c r="L283" s="66"/>
      <c r="M283" s="66"/>
      <c r="N283" s="66"/>
      <c r="O283" s="66"/>
      <c r="P283" s="66"/>
      <c r="Q283" s="30"/>
    </row>
    <row r="284" spans="1:17" ht="22.5" customHeight="1">
      <c r="A284" s="170"/>
      <c r="B284" s="162"/>
      <c r="C284" s="174"/>
      <c r="D284" s="20" t="s">
        <v>105</v>
      </c>
      <c r="E284" s="21">
        <v>0</v>
      </c>
      <c r="F284" s="21">
        <v>0</v>
      </c>
      <c r="G284" s="21">
        <f t="shared" si="59"/>
        <v>0</v>
      </c>
      <c r="H284" s="21">
        <v>0</v>
      </c>
      <c r="I284" s="26" t="s">
        <v>117</v>
      </c>
      <c r="J284" s="66"/>
      <c r="K284" s="66"/>
      <c r="L284" s="66"/>
      <c r="M284" s="66"/>
      <c r="N284" s="66"/>
      <c r="O284" s="66"/>
      <c r="P284" s="66"/>
      <c r="Q284" s="30"/>
    </row>
    <row r="285" spans="1:17" ht="50.25" hidden="1" customHeight="1">
      <c r="A285" s="170"/>
      <c r="B285" s="162"/>
      <c r="C285" s="174"/>
      <c r="D285" s="20" t="s">
        <v>104</v>
      </c>
      <c r="E285" s="21">
        <v>0</v>
      </c>
      <c r="F285" s="21">
        <v>0</v>
      </c>
      <c r="G285" s="21">
        <f t="shared" si="59"/>
        <v>0</v>
      </c>
      <c r="H285" s="21">
        <v>0</v>
      </c>
      <c r="I285" s="26" t="s">
        <v>117</v>
      </c>
      <c r="J285" s="24"/>
      <c r="K285" s="24"/>
      <c r="L285" s="24"/>
      <c r="M285" s="24"/>
      <c r="N285" s="24"/>
      <c r="O285" s="24"/>
      <c r="P285" s="24"/>
      <c r="Q285" s="27"/>
    </row>
    <row r="286" spans="1:17" ht="18.75" customHeight="1">
      <c r="A286" s="170">
        <v>14</v>
      </c>
      <c r="B286" s="181" t="s">
        <v>49</v>
      </c>
      <c r="C286" s="173" t="s">
        <v>50</v>
      </c>
      <c r="D286" s="15" t="s">
        <v>92</v>
      </c>
      <c r="E286" s="16">
        <f>E293+E298</f>
        <v>117618.94</v>
      </c>
      <c r="F286" s="16">
        <f>F293+F298</f>
        <v>119437.776</v>
      </c>
      <c r="G286" s="16">
        <f t="shared" si="59"/>
        <v>1818.8359999999957</v>
      </c>
      <c r="H286" s="16">
        <f>H293+H298</f>
        <v>119426.22200000001</v>
      </c>
      <c r="I286" s="19">
        <f>H286/F286*100</f>
        <v>99.990326343651958</v>
      </c>
      <c r="J286" s="18">
        <v>17</v>
      </c>
      <c r="K286" s="18">
        <v>17</v>
      </c>
      <c r="L286" s="19">
        <f t="shared" si="43"/>
        <v>100</v>
      </c>
      <c r="M286" s="18">
        <v>9</v>
      </c>
      <c r="N286" s="18">
        <v>9</v>
      </c>
      <c r="O286" s="18">
        <v>23</v>
      </c>
      <c r="P286" s="18">
        <v>23</v>
      </c>
      <c r="Q286" s="175" t="s">
        <v>126</v>
      </c>
    </row>
    <row r="287" spans="1:17" ht="21" customHeight="1">
      <c r="A287" s="170"/>
      <c r="B287" s="181"/>
      <c r="C287" s="173"/>
      <c r="D287" s="20" t="s">
        <v>94</v>
      </c>
      <c r="E287" s="21">
        <v>0</v>
      </c>
      <c r="F287" s="21">
        <v>0</v>
      </c>
      <c r="G287" s="21">
        <f t="shared" si="59"/>
        <v>0</v>
      </c>
      <c r="H287" s="21">
        <v>0</v>
      </c>
      <c r="I287" s="26" t="s">
        <v>117</v>
      </c>
      <c r="J287" s="24">
        <v>1</v>
      </c>
      <c r="K287" s="24">
        <v>1</v>
      </c>
      <c r="L287" s="29"/>
      <c r="M287" s="24"/>
      <c r="N287" s="75"/>
      <c r="O287" s="24"/>
      <c r="P287" s="24"/>
      <c r="Q287" s="176"/>
    </row>
    <row r="288" spans="1:17" ht="18" customHeight="1">
      <c r="A288" s="170"/>
      <c r="B288" s="181"/>
      <c r="C288" s="173"/>
      <c r="D288" s="20" t="s">
        <v>93</v>
      </c>
      <c r="E288" s="21">
        <f>E298+E293</f>
        <v>117618.94</v>
      </c>
      <c r="F288" s="21">
        <f t="shared" ref="F288:H288" si="64">F298+F293</f>
        <v>119437.776</v>
      </c>
      <c r="G288" s="21">
        <f t="shared" si="64"/>
        <v>1818.8360000000011</v>
      </c>
      <c r="H288" s="21">
        <f t="shared" si="64"/>
        <v>119426.22200000001</v>
      </c>
      <c r="I288" s="26">
        <f t="shared" ref="I288:I298" si="65">H288/F288*100</f>
        <v>99.990326343651958</v>
      </c>
      <c r="J288" s="24"/>
      <c r="K288" s="24"/>
      <c r="L288" s="29"/>
      <c r="M288" s="24"/>
      <c r="N288" s="24"/>
      <c r="O288" s="24"/>
      <c r="P288" s="24"/>
      <c r="Q288" s="176"/>
    </row>
    <row r="289" spans="1:17" ht="23.25" hidden="1" customHeight="1">
      <c r="A289" s="170"/>
      <c r="B289" s="181"/>
      <c r="C289" s="173"/>
      <c r="D289" s="20" t="s">
        <v>105</v>
      </c>
      <c r="E289" s="21">
        <v>0</v>
      </c>
      <c r="F289" s="21">
        <v>0</v>
      </c>
      <c r="G289" s="21">
        <f t="shared" si="59"/>
        <v>0</v>
      </c>
      <c r="H289" s="21">
        <v>0</v>
      </c>
      <c r="I289" s="26" t="s">
        <v>117</v>
      </c>
      <c r="J289" s="24"/>
      <c r="K289" s="24"/>
      <c r="L289" s="29"/>
      <c r="M289" s="24"/>
      <c r="N289" s="24"/>
      <c r="O289" s="24"/>
      <c r="P289" s="24"/>
      <c r="Q289" s="176"/>
    </row>
    <row r="290" spans="1:17" ht="21.75" hidden="1" customHeight="1">
      <c r="A290" s="170"/>
      <c r="B290" s="181"/>
      <c r="C290" s="173"/>
      <c r="D290" s="20" t="s">
        <v>104</v>
      </c>
      <c r="E290" s="21">
        <v>0</v>
      </c>
      <c r="F290" s="21">
        <v>0</v>
      </c>
      <c r="G290" s="21">
        <f t="shared" si="59"/>
        <v>0</v>
      </c>
      <c r="H290" s="21">
        <v>0</v>
      </c>
      <c r="I290" s="26" t="s">
        <v>117</v>
      </c>
      <c r="J290" s="24"/>
      <c r="K290" s="24"/>
      <c r="L290" s="29"/>
      <c r="M290" s="24"/>
      <c r="N290" s="24"/>
      <c r="O290" s="24"/>
      <c r="P290" s="24"/>
      <c r="Q290" s="177"/>
    </row>
    <row r="291" spans="1:17" ht="14.25" customHeight="1">
      <c r="A291" s="170"/>
      <c r="B291" s="162" t="s">
        <v>145</v>
      </c>
      <c r="C291" s="174" t="s">
        <v>50</v>
      </c>
      <c r="D291" s="20" t="s">
        <v>92</v>
      </c>
      <c r="E291" s="21">
        <f>E292+E293</f>
        <v>109171.344</v>
      </c>
      <c r="F291" s="21">
        <f>F292+F293</f>
        <v>109171.344</v>
      </c>
      <c r="G291" s="21">
        <f t="shared" si="59"/>
        <v>0</v>
      </c>
      <c r="H291" s="21">
        <f>H292+H293</f>
        <v>109160.254</v>
      </c>
      <c r="I291" s="26">
        <f t="shared" si="65"/>
        <v>99.98984165661642</v>
      </c>
      <c r="J291" s="24">
        <v>8</v>
      </c>
      <c r="K291" s="24">
        <v>8</v>
      </c>
      <c r="L291" s="29">
        <f t="shared" si="43"/>
        <v>100</v>
      </c>
      <c r="M291" s="24">
        <v>4</v>
      </c>
      <c r="N291" s="24">
        <v>4</v>
      </c>
      <c r="O291" s="24">
        <v>10</v>
      </c>
      <c r="P291" s="24">
        <v>10</v>
      </c>
      <c r="Q291" s="27" t="s">
        <v>83</v>
      </c>
    </row>
    <row r="292" spans="1:17" ht="22.5" customHeight="1">
      <c r="A292" s="170"/>
      <c r="B292" s="162"/>
      <c r="C292" s="174"/>
      <c r="D292" s="20" t="s">
        <v>94</v>
      </c>
      <c r="E292" s="21">
        <v>0</v>
      </c>
      <c r="F292" s="21">
        <v>0</v>
      </c>
      <c r="G292" s="21">
        <f t="shared" si="59"/>
        <v>0</v>
      </c>
      <c r="H292" s="21">
        <v>0</v>
      </c>
      <c r="I292" s="29" t="s">
        <v>117</v>
      </c>
      <c r="J292" s="24"/>
      <c r="K292" s="24"/>
      <c r="L292" s="29"/>
      <c r="M292" s="24"/>
      <c r="N292" s="24"/>
      <c r="O292" s="24"/>
      <c r="P292" s="24"/>
      <c r="Q292" s="30"/>
    </row>
    <row r="293" spans="1:17" ht="21" customHeight="1">
      <c r="A293" s="170"/>
      <c r="B293" s="162"/>
      <c r="C293" s="174"/>
      <c r="D293" s="20" t="s">
        <v>93</v>
      </c>
      <c r="E293" s="21">
        <v>109171.344</v>
      </c>
      <c r="F293" s="21">
        <v>109171.344</v>
      </c>
      <c r="G293" s="21">
        <f t="shared" si="59"/>
        <v>0</v>
      </c>
      <c r="H293" s="21">
        <v>109160.254</v>
      </c>
      <c r="I293" s="26">
        <f t="shared" si="65"/>
        <v>99.98984165661642</v>
      </c>
      <c r="J293" s="24"/>
      <c r="K293" s="24"/>
      <c r="L293" s="29"/>
      <c r="M293" s="24"/>
      <c r="N293" s="24"/>
      <c r="O293" s="24"/>
      <c r="P293" s="24"/>
      <c r="Q293" s="30"/>
    </row>
    <row r="294" spans="1:17" ht="24" hidden="1" customHeight="1">
      <c r="A294" s="170"/>
      <c r="B294" s="162"/>
      <c r="C294" s="174"/>
      <c r="D294" s="20" t="s">
        <v>106</v>
      </c>
      <c r="E294" s="21">
        <v>0</v>
      </c>
      <c r="F294" s="21">
        <v>0</v>
      </c>
      <c r="G294" s="21">
        <f t="shared" si="59"/>
        <v>0</v>
      </c>
      <c r="H294" s="21">
        <v>0</v>
      </c>
      <c r="I294" s="26" t="s">
        <v>117</v>
      </c>
      <c r="J294" s="24"/>
      <c r="K294" s="24"/>
      <c r="L294" s="29"/>
      <c r="M294" s="24"/>
      <c r="N294" s="24"/>
      <c r="O294" s="24"/>
      <c r="P294" s="24"/>
      <c r="Q294" s="30"/>
    </row>
    <row r="295" spans="1:17" ht="24.75" hidden="1" customHeight="1">
      <c r="A295" s="170"/>
      <c r="B295" s="162"/>
      <c r="C295" s="174"/>
      <c r="D295" s="20" t="s">
        <v>104</v>
      </c>
      <c r="E295" s="21">
        <v>0</v>
      </c>
      <c r="F295" s="21">
        <v>0</v>
      </c>
      <c r="G295" s="21">
        <f t="shared" si="59"/>
        <v>0</v>
      </c>
      <c r="H295" s="21">
        <v>1</v>
      </c>
      <c r="I295" s="26" t="s">
        <v>117</v>
      </c>
      <c r="J295" s="24"/>
      <c r="K295" s="24"/>
      <c r="L295" s="29"/>
      <c r="M295" s="24"/>
      <c r="N295" s="24"/>
      <c r="O295" s="24"/>
      <c r="P295" s="24"/>
      <c r="Q295" s="30"/>
    </row>
    <row r="296" spans="1:17" ht="12.75" customHeight="1">
      <c r="A296" s="170"/>
      <c r="B296" s="162" t="s">
        <v>51</v>
      </c>
      <c r="C296" s="174" t="s">
        <v>50</v>
      </c>
      <c r="D296" s="20" t="s">
        <v>92</v>
      </c>
      <c r="E296" s="21">
        <f>E297+E298</f>
        <v>8447.5959999999995</v>
      </c>
      <c r="F296" s="21">
        <f>F297+F298</f>
        <v>10266.432000000001</v>
      </c>
      <c r="G296" s="21">
        <f t="shared" si="59"/>
        <v>1818.8360000000011</v>
      </c>
      <c r="H296" s="21">
        <f>H297+H298</f>
        <v>10265.968000000001</v>
      </c>
      <c r="I296" s="26">
        <f t="shared" si="65"/>
        <v>99.995480416175738</v>
      </c>
      <c r="J296" s="24">
        <v>8</v>
      </c>
      <c r="K296" s="24">
        <v>8</v>
      </c>
      <c r="L296" s="29">
        <f t="shared" ref="L296:L352" si="66">K296*100/J296</f>
        <v>100</v>
      </c>
      <c r="M296" s="24">
        <v>5</v>
      </c>
      <c r="N296" s="24">
        <v>5</v>
      </c>
      <c r="O296" s="24">
        <v>13</v>
      </c>
      <c r="P296" s="24">
        <v>13</v>
      </c>
      <c r="Q296" s="30" t="s">
        <v>83</v>
      </c>
    </row>
    <row r="297" spans="1:17" ht="21.75" customHeight="1">
      <c r="A297" s="170"/>
      <c r="B297" s="162"/>
      <c r="C297" s="174"/>
      <c r="D297" s="20" t="s">
        <v>94</v>
      </c>
      <c r="E297" s="21">
        <v>0</v>
      </c>
      <c r="F297" s="21">
        <v>0</v>
      </c>
      <c r="G297" s="21">
        <f t="shared" si="59"/>
        <v>0</v>
      </c>
      <c r="H297" s="21">
        <v>0</v>
      </c>
      <c r="I297" s="26" t="s">
        <v>117</v>
      </c>
      <c r="J297" s="24"/>
      <c r="K297" s="24"/>
      <c r="L297" s="24"/>
      <c r="M297" s="24"/>
      <c r="N297" s="24"/>
      <c r="O297" s="24"/>
      <c r="P297" s="24"/>
      <c r="Q297" s="30"/>
    </row>
    <row r="298" spans="1:17" ht="15.75" customHeight="1">
      <c r="A298" s="170"/>
      <c r="B298" s="162"/>
      <c r="C298" s="174"/>
      <c r="D298" s="20" t="s">
        <v>93</v>
      </c>
      <c r="E298" s="21">
        <v>8447.5959999999995</v>
      </c>
      <c r="F298" s="21">
        <v>10266.432000000001</v>
      </c>
      <c r="G298" s="21">
        <f t="shared" si="59"/>
        <v>1818.8360000000011</v>
      </c>
      <c r="H298" s="21">
        <v>10265.968000000001</v>
      </c>
      <c r="I298" s="26">
        <f t="shared" si="65"/>
        <v>99.995480416175738</v>
      </c>
      <c r="J298" s="24"/>
      <c r="K298" s="24"/>
      <c r="L298" s="24"/>
      <c r="M298" s="24"/>
      <c r="N298" s="24"/>
      <c r="O298" s="24"/>
      <c r="P298" s="24"/>
      <c r="Q298" s="30"/>
    </row>
    <row r="299" spans="1:17" ht="22.5" hidden="1">
      <c r="A299" s="170"/>
      <c r="B299" s="162"/>
      <c r="C299" s="174"/>
      <c r="D299" s="20" t="s">
        <v>106</v>
      </c>
      <c r="E299" s="21">
        <v>0</v>
      </c>
      <c r="F299" s="21">
        <v>0</v>
      </c>
      <c r="G299" s="21">
        <f t="shared" si="59"/>
        <v>0</v>
      </c>
      <c r="H299" s="21">
        <v>0</v>
      </c>
      <c r="I299" s="26" t="s">
        <v>117</v>
      </c>
      <c r="J299" s="24"/>
      <c r="K299" s="24"/>
      <c r="L299" s="24"/>
      <c r="M299" s="24"/>
      <c r="N299" s="24"/>
      <c r="O299" s="24"/>
      <c r="P299" s="24"/>
      <c r="Q299" s="30"/>
    </row>
    <row r="300" spans="1:17" ht="0.75" hidden="1" customHeight="1">
      <c r="A300" s="170"/>
      <c r="B300" s="162"/>
      <c r="C300" s="174"/>
      <c r="D300" s="20" t="s">
        <v>104</v>
      </c>
      <c r="E300" s="21">
        <v>0</v>
      </c>
      <c r="F300" s="21">
        <v>0</v>
      </c>
      <c r="G300" s="21">
        <f t="shared" si="59"/>
        <v>0</v>
      </c>
      <c r="H300" s="21">
        <v>0</v>
      </c>
      <c r="I300" s="26" t="s">
        <v>117</v>
      </c>
      <c r="J300" s="24"/>
      <c r="K300" s="24"/>
      <c r="L300" s="24"/>
      <c r="M300" s="24"/>
      <c r="N300" s="24"/>
      <c r="O300" s="24"/>
      <c r="P300" s="24"/>
      <c r="Q300" s="27"/>
    </row>
    <row r="301" spans="1:17">
      <c r="A301" s="170">
        <v>15</v>
      </c>
      <c r="B301" s="181" t="s">
        <v>52</v>
      </c>
      <c r="C301" s="173" t="s">
        <v>188</v>
      </c>
      <c r="D301" s="15" t="s">
        <v>92</v>
      </c>
      <c r="E301" s="16">
        <f>E306+E311+E316+E320+E325+E335</f>
        <v>2105155.0280000004</v>
      </c>
      <c r="F301" s="31">
        <f>F306+F311+F316+F320+F325+F335</f>
        <v>2118056.273</v>
      </c>
      <c r="G301" s="16">
        <f t="shared" si="59"/>
        <v>12901.244999999646</v>
      </c>
      <c r="H301" s="16">
        <f>H306+H311+H316+H320+H325+H335</f>
        <v>2117302.9209999996</v>
      </c>
      <c r="I301" s="19">
        <f>H301/F301*100</f>
        <v>99.964431917621653</v>
      </c>
      <c r="J301" s="76">
        <v>54</v>
      </c>
      <c r="K301" s="18">
        <f>K302+K306+K311+K316+K320+K325+K335</f>
        <v>52</v>
      </c>
      <c r="L301" s="19">
        <f t="shared" si="66"/>
        <v>96.296296296296291</v>
      </c>
      <c r="M301" s="18">
        <v>17</v>
      </c>
      <c r="N301" s="18">
        <v>17</v>
      </c>
      <c r="O301" s="18">
        <v>47</v>
      </c>
      <c r="P301" s="18">
        <v>46</v>
      </c>
      <c r="Q301" s="175" t="s">
        <v>126</v>
      </c>
    </row>
    <row r="302" spans="1:17" ht="22.5">
      <c r="A302" s="170"/>
      <c r="B302" s="181"/>
      <c r="C302" s="173"/>
      <c r="D302" s="20" t="s">
        <v>94</v>
      </c>
      <c r="E302" s="21">
        <v>72882.3</v>
      </c>
      <c r="F302" s="21">
        <v>72882.3</v>
      </c>
      <c r="G302" s="21">
        <f t="shared" si="59"/>
        <v>0</v>
      </c>
      <c r="H302" s="21">
        <v>72858.399999999994</v>
      </c>
      <c r="I302" s="26">
        <f t="shared" ref="I302:I303" si="67">H302/F302*100</f>
        <v>99.967207401522714</v>
      </c>
      <c r="J302" s="23">
        <v>6</v>
      </c>
      <c r="K302" s="24">
        <v>6</v>
      </c>
      <c r="L302" s="24"/>
      <c r="M302" s="24"/>
      <c r="N302" s="24"/>
      <c r="O302" s="24"/>
      <c r="P302" s="24"/>
      <c r="Q302" s="176"/>
    </row>
    <row r="303" spans="1:17" ht="16.5" customHeight="1">
      <c r="A303" s="170"/>
      <c r="B303" s="181"/>
      <c r="C303" s="173"/>
      <c r="D303" s="20" t="s">
        <v>93</v>
      </c>
      <c r="E303" s="21">
        <v>2032272.7279999999</v>
      </c>
      <c r="F303" s="21">
        <v>2045173.973</v>
      </c>
      <c r="G303" s="21">
        <f t="shared" si="59"/>
        <v>12901.245000000112</v>
      </c>
      <c r="H303" s="21">
        <v>2044444.5209999999</v>
      </c>
      <c r="I303" s="26">
        <f t="shared" si="67"/>
        <v>99.964333009825566</v>
      </c>
      <c r="J303" s="24"/>
      <c r="K303" s="24"/>
      <c r="L303" s="24"/>
      <c r="M303" s="24"/>
      <c r="N303" s="24"/>
      <c r="O303" s="24"/>
      <c r="P303" s="24"/>
      <c r="Q303" s="176"/>
    </row>
    <row r="304" spans="1:17" ht="17.25" customHeight="1">
      <c r="A304" s="170"/>
      <c r="B304" s="181"/>
      <c r="C304" s="173"/>
      <c r="D304" s="20" t="s">
        <v>105</v>
      </c>
      <c r="E304" s="21">
        <v>0</v>
      </c>
      <c r="F304" s="21">
        <v>0</v>
      </c>
      <c r="G304" s="21">
        <f t="shared" si="59"/>
        <v>0</v>
      </c>
      <c r="H304" s="21">
        <f t="shared" si="59"/>
        <v>0</v>
      </c>
      <c r="I304" s="26" t="s">
        <v>117</v>
      </c>
      <c r="J304" s="24"/>
      <c r="K304" s="24"/>
      <c r="L304" s="24"/>
      <c r="M304" s="24"/>
      <c r="N304" s="24"/>
      <c r="O304" s="24"/>
      <c r="P304" s="24"/>
      <c r="Q304" s="176"/>
    </row>
    <row r="305" spans="1:17" ht="23.25" customHeight="1">
      <c r="A305" s="170"/>
      <c r="B305" s="181"/>
      <c r="C305" s="173"/>
      <c r="D305" s="20" t="s">
        <v>104</v>
      </c>
      <c r="E305" s="21">
        <v>0</v>
      </c>
      <c r="F305" s="21">
        <v>0</v>
      </c>
      <c r="G305" s="21">
        <f t="shared" si="59"/>
        <v>0</v>
      </c>
      <c r="H305" s="21">
        <v>0</v>
      </c>
      <c r="I305" s="29" t="s">
        <v>117</v>
      </c>
      <c r="J305" s="24"/>
      <c r="K305" s="24"/>
      <c r="L305" s="24"/>
      <c r="M305" s="24"/>
      <c r="N305" s="24"/>
      <c r="O305" s="24"/>
      <c r="P305" s="24"/>
      <c r="Q305" s="177"/>
    </row>
    <row r="306" spans="1:17" ht="14.25" customHeight="1">
      <c r="A306" s="170"/>
      <c r="B306" s="162" t="s">
        <v>53</v>
      </c>
      <c r="C306" s="174" t="s">
        <v>188</v>
      </c>
      <c r="D306" s="20" t="s">
        <v>92</v>
      </c>
      <c r="E306" s="21">
        <f>E307+E308</f>
        <v>1365049.3770000001</v>
      </c>
      <c r="F306" s="21">
        <f>F307+F308</f>
        <v>1365049.3770000001</v>
      </c>
      <c r="G306" s="21">
        <f t="shared" si="59"/>
        <v>0</v>
      </c>
      <c r="H306" s="21">
        <f>H307+H308</f>
        <v>1364806.78</v>
      </c>
      <c r="I306" s="26">
        <f>H306/F306*100</f>
        <v>99.982227968886136</v>
      </c>
      <c r="J306" s="24">
        <v>21</v>
      </c>
      <c r="K306" s="24">
        <v>21</v>
      </c>
      <c r="L306" s="24">
        <f t="shared" si="66"/>
        <v>100</v>
      </c>
      <c r="M306" s="24">
        <v>3</v>
      </c>
      <c r="N306" s="24">
        <v>3</v>
      </c>
      <c r="O306" s="24">
        <v>12</v>
      </c>
      <c r="P306" s="24">
        <v>12</v>
      </c>
      <c r="Q306" s="27" t="s">
        <v>83</v>
      </c>
    </row>
    <row r="307" spans="1:17" ht="22.5">
      <c r="A307" s="170"/>
      <c r="B307" s="162"/>
      <c r="C307" s="174"/>
      <c r="D307" s="20" t="s">
        <v>94</v>
      </c>
      <c r="E307" s="21">
        <v>19440.099999999999</v>
      </c>
      <c r="F307" s="21">
        <v>19440.099999999999</v>
      </c>
      <c r="G307" s="21">
        <f t="shared" si="59"/>
        <v>0</v>
      </c>
      <c r="H307" s="21">
        <v>19440.099999999999</v>
      </c>
      <c r="I307" s="26">
        <f t="shared" ref="I307:I308" si="68">H307/F307*100</f>
        <v>100</v>
      </c>
      <c r="J307" s="24"/>
      <c r="K307" s="24"/>
      <c r="L307" s="24"/>
      <c r="M307" s="24"/>
      <c r="N307" s="24"/>
      <c r="O307" s="24"/>
      <c r="P307" s="24"/>
      <c r="Q307" s="27"/>
    </row>
    <row r="308" spans="1:17" ht="18.75" customHeight="1">
      <c r="A308" s="170"/>
      <c r="B308" s="162"/>
      <c r="C308" s="174"/>
      <c r="D308" s="20" t="s">
        <v>93</v>
      </c>
      <c r="E308" s="21">
        <v>1345609.277</v>
      </c>
      <c r="F308" s="21">
        <v>1345609.277</v>
      </c>
      <c r="G308" s="21">
        <f t="shared" si="59"/>
        <v>0</v>
      </c>
      <c r="H308" s="21">
        <v>1345366.68</v>
      </c>
      <c r="I308" s="26">
        <f t="shared" si="68"/>
        <v>99.981971215259392</v>
      </c>
      <c r="J308" s="24"/>
      <c r="K308" s="24"/>
      <c r="L308" s="24"/>
      <c r="M308" s="24"/>
      <c r="N308" s="24"/>
      <c r="O308" s="24"/>
      <c r="P308" s="24"/>
      <c r="Q308" s="27"/>
    </row>
    <row r="309" spans="1:17" ht="15" hidden="1" customHeight="1">
      <c r="A309" s="170"/>
      <c r="B309" s="162"/>
      <c r="C309" s="174"/>
      <c r="D309" s="20" t="s">
        <v>105</v>
      </c>
      <c r="E309" s="21">
        <v>0</v>
      </c>
      <c r="F309" s="21">
        <v>0</v>
      </c>
      <c r="G309" s="21">
        <f t="shared" si="59"/>
        <v>0</v>
      </c>
      <c r="H309" s="21">
        <f t="shared" si="59"/>
        <v>0</v>
      </c>
      <c r="I309" s="26" t="s">
        <v>117</v>
      </c>
      <c r="J309" s="24"/>
      <c r="K309" s="24"/>
      <c r="L309" s="24"/>
      <c r="M309" s="24"/>
      <c r="N309" s="24"/>
      <c r="O309" s="24"/>
      <c r="P309" s="24"/>
      <c r="Q309" s="27"/>
    </row>
    <row r="310" spans="1:17" ht="22.5" hidden="1" customHeight="1">
      <c r="A310" s="170"/>
      <c r="B310" s="162"/>
      <c r="C310" s="174"/>
      <c r="D310" s="20" t="s">
        <v>104</v>
      </c>
      <c r="E310" s="21">
        <v>0</v>
      </c>
      <c r="F310" s="21">
        <v>0</v>
      </c>
      <c r="G310" s="21">
        <f t="shared" si="59"/>
        <v>0</v>
      </c>
      <c r="H310" s="21">
        <f t="shared" si="59"/>
        <v>0</v>
      </c>
      <c r="I310" s="26" t="s">
        <v>117</v>
      </c>
      <c r="J310" s="24"/>
      <c r="K310" s="24"/>
      <c r="L310" s="24"/>
      <c r="M310" s="24"/>
      <c r="N310" s="24"/>
      <c r="O310" s="24"/>
      <c r="P310" s="24"/>
      <c r="Q310" s="27"/>
    </row>
    <row r="311" spans="1:17" ht="12.75" customHeight="1">
      <c r="A311" s="170"/>
      <c r="B311" s="162" t="s">
        <v>54</v>
      </c>
      <c r="C311" s="172" t="s">
        <v>190</v>
      </c>
      <c r="D311" s="20" t="s">
        <v>92</v>
      </c>
      <c r="E311" s="21">
        <f>E312+E313</f>
        <v>179046.87400000001</v>
      </c>
      <c r="F311" s="21">
        <f>F312+F313</f>
        <v>184067.57699999999</v>
      </c>
      <c r="G311" s="21">
        <f t="shared" ref="G311:G339" si="69">F311-E311</f>
        <v>5020.7029999999795</v>
      </c>
      <c r="H311" s="21">
        <f>H312+H313</f>
        <v>183739.41</v>
      </c>
      <c r="I311" s="26">
        <f>H311/F311*100</f>
        <v>99.821713848061364</v>
      </c>
      <c r="J311" s="24">
        <v>13</v>
      </c>
      <c r="K311" s="24">
        <v>13</v>
      </c>
      <c r="L311" s="26">
        <f t="shared" si="66"/>
        <v>100</v>
      </c>
      <c r="M311" s="24">
        <v>6</v>
      </c>
      <c r="N311" s="24">
        <v>6</v>
      </c>
      <c r="O311" s="24">
        <v>11</v>
      </c>
      <c r="P311" s="24">
        <v>11</v>
      </c>
      <c r="Q311" s="27" t="s">
        <v>83</v>
      </c>
    </row>
    <row r="312" spans="1:17" ht="22.5">
      <c r="A312" s="170"/>
      <c r="B312" s="162"/>
      <c r="C312" s="172"/>
      <c r="D312" s="20" t="s">
        <v>94</v>
      </c>
      <c r="E312" s="21">
        <v>53442.2</v>
      </c>
      <c r="F312" s="21">
        <v>53442.2</v>
      </c>
      <c r="G312" s="21">
        <f t="shared" si="69"/>
        <v>0</v>
      </c>
      <c r="H312" s="21">
        <v>53418.3</v>
      </c>
      <c r="I312" s="26">
        <f t="shared" ref="I312:I313" si="70">H312/F312*100</f>
        <v>99.955278787175686</v>
      </c>
      <c r="J312" s="24"/>
      <c r="K312" s="24"/>
      <c r="L312" s="24"/>
      <c r="M312" s="24"/>
      <c r="N312" s="24"/>
      <c r="O312" s="24"/>
      <c r="P312" s="24"/>
      <c r="Q312" s="27"/>
    </row>
    <row r="313" spans="1:17" ht="23.25" customHeight="1">
      <c r="A313" s="170"/>
      <c r="B313" s="162"/>
      <c r="C313" s="172"/>
      <c r="D313" s="20" t="s">
        <v>93</v>
      </c>
      <c r="E313" s="21">
        <v>125604.674</v>
      </c>
      <c r="F313" s="21">
        <v>130625.37699999999</v>
      </c>
      <c r="G313" s="21">
        <f t="shared" si="69"/>
        <v>5020.7029999999941</v>
      </c>
      <c r="H313" s="21">
        <v>130321.11</v>
      </c>
      <c r="I313" s="26">
        <f t="shared" si="70"/>
        <v>99.767068997626708</v>
      </c>
      <c r="J313" s="24"/>
      <c r="K313" s="24"/>
      <c r="L313" s="24"/>
      <c r="M313" s="24"/>
      <c r="N313" s="24"/>
      <c r="O313" s="24"/>
      <c r="P313" s="24"/>
      <c r="Q313" s="27"/>
    </row>
    <row r="314" spans="1:17" hidden="1">
      <c r="A314" s="170"/>
      <c r="B314" s="162"/>
      <c r="C314" s="172"/>
      <c r="D314" s="20" t="s">
        <v>105</v>
      </c>
      <c r="E314" s="21">
        <v>0</v>
      </c>
      <c r="F314" s="21">
        <v>0</v>
      </c>
      <c r="G314" s="21">
        <f t="shared" si="69"/>
        <v>0</v>
      </c>
      <c r="H314" s="21">
        <f t="shared" ref="G314:H378" si="71">G314-F314</f>
        <v>0</v>
      </c>
      <c r="I314" s="26" t="s">
        <v>117</v>
      </c>
      <c r="J314" s="24"/>
      <c r="K314" s="24"/>
      <c r="L314" s="24"/>
      <c r="M314" s="24"/>
      <c r="N314" s="24"/>
      <c r="O314" s="24"/>
      <c r="P314" s="24"/>
      <c r="Q314" s="27"/>
    </row>
    <row r="315" spans="1:17" ht="22.5" hidden="1" customHeight="1">
      <c r="A315" s="170"/>
      <c r="B315" s="162"/>
      <c r="C315" s="172"/>
      <c r="D315" s="20" t="s">
        <v>104</v>
      </c>
      <c r="E315" s="21">
        <v>0</v>
      </c>
      <c r="F315" s="21">
        <v>0</v>
      </c>
      <c r="G315" s="21">
        <f t="shared" si="69"/>
        <v>0</v>
      </c>
      <c r="H315" s="21">
        <v>0</v>
      </c>
      <c r="I315" s="29" t="s">
        <v>117</v>
      </c>
      <c r="J315" s="24"/>
      <c r="K315" s="24"/>
      <c r="L315" s="24"/>
      <c r="M315" s="24"/>
      <c r="N315" s="24"/>
      <c r="O315" s="24"/>
      <c r="P315" s="24"/>
      <c r="Q315" s="27"/>
    </row>
    <row r="316" spans="1:17" ht="12" customHeight="1">
      <c r="A316" s="170"/>
      <c r="B316" s="162" t="s">
        <v>55</v>
      </c>
      <c r="C316" s="172" t="s">
        <v>189</v>
      </c>
      <c r="D316" s="20" t="s">
        <v>92</v>
      </c>
      <c r="E316" s="21">
        <f>E317+E318</f>
        <v>462540.16</v>
      </c>
      <c r="F316" s="21">
        <f>F317+F318</f>
        <v>462540.16</v>
      </c>
      <c r="G316" s="21">
        <f t="shared" si="69"/>
        <v>0</v>
      </c>
      <c r="H316" s="21">
        <f>H317+H318</f>
        <v>462540.16</v>
      </c>
      <c r="I316" s="26">
        <f>H316/F316*100</f>
        <v>100</v>
      </c>
      <c r="J316" s="24">
        <v>5</v>
      </c>
      <c r="K316" s="24">
        <v>5</v>
      </c>
      <c r="L316" s="24">
        <f t="shared" si="66"/>
        <v>100</v>
      </c>
      <c r="M316" s="24">
        <v>2</v>
      </c>
      <c r="N316" s="24">
        <v>2</v>
      </c>
      <c r="O316" s="24">
        <v>13</v>
      </c>
      <c r="P316" s="24">
        <v>13</v>
      </c>
      <c r="Q316" s="27" t="s">
        <v>83</v>
      </c>
    </row>
    <row r="317" spans="1:17" ht="22.5">
      <c r="A317" s="170"/>
      <c r="B317" s="162"/>
      <c r="C317" s="172"/>
      <c r="D317" s="20" t="s">
        <v>94</v>
      </c>
      <c r="E317" s="21">
        <v>0</v>
      </c>
      <c r="F317" s="21">
        <v>0</v>
      </c>
      <c r="G317" s="21">
        <f t="shared" si="69"/>
        <v>0</v>
      </c>
      <c r="H317" s="21">
        <f t="shared" ref="H317" si="72">G317-F317</f>
        <v>0</v>
      </c>
      <c r="I317" s="26" t="s">
        <v>117</v>
      </c>
      <c r="J317" s="24"/>
      <c r="K317" s="24"/>
      <c r="L317" s="24"/>
      <c r="M317" s="24"/>
      <c r="N317" s="24"/>
      <c r="O317" s="24"/>
      <c r="P317" s="24"/>
      <c r="Q317" s="27"/>
    </row>
    <row r="318" spans="1:17" ht="18.75" customHeight="1">
      <c r="A318" s="170"/>
      <c r="B318" s="162"/>
      <c r="C318" s="172"/>
      <c r="D318" s="20" t="s">
        <v>93</v>
      </c>
      <c r="E318" s="21">
        <v>462540.16</v>
      </c>
      <c r="F318" s="21">
        <v>462540.16</v>
      </c>
      <c r="G318" s="21">
        <f t="shared" si="69"/>
        <v>0</v>
      </c>
      <c r="H318" s="21">
        <v>462540.16</v>
      </c>
      <c r="I318" s="26">
        <f t="shared" ref="I318" si="73">H318/F318*100</f>
        <v>100</v>
      </c>
      <c r="J318" s="24"/>
      <c r="K318" s="24"/>
      <c r="L318" s="24"/>
      <c r="M318" s="24"/>
      <c r="N318" s="24"/>
      <c r="O318" s="24"/>
      <c r="P318" s="24"/>
      <c r="Q318" s="27"/>
    </row>
    <row r="319" spans="1:17" ht="16.5" hidden="1" customHeight="1">
      <c r="A319" s="170"/>
      <c r="B319" s="162"/>
      <c r="C319" s="172"/>
      <c r="D319" s="20" t="s">
        <v>105</v>
      </c>
      <c r="E319" s="21">
        <v>0</v>
      </c>
      <c r="F319" s="21">
        <v>0</v>
      </c>
      <c r="G319" s="21">
        <f t="shared" si="69"/>
        <v>0</v>
      </c>
      <c r="H319" s="21">
        <f t="shared" si="71"/>
        <v>0</v>
      </c>
      <c r="I319" s="26" t="s">
        <v>117</v>
      </c>
      <c r="J319" s="24"/>
      <c r="K319" s="24"/>
      <c r="L319" s="24"/>
      <c r="M319" s="24"/>
      <c r="N319" s="24"/>
      <c r="O319" s="24"/>
      <c r="P319" s="24"/>
      <c r="Q319" s="27"/>
    </row>
    <row r="320" spans="1:17" ht="12" customHeight="1">
      <c r="A320" s="170"/>
      <c r="B320" s="162" t="s">
        <v>121</v>
      </c>
      <c r="C320" s="174" t="s">
        <v>188</v>
      </c>
      <c r="D320" s="20" t="s">
        <v>92</v>
      </c>
      <c r="E320" s="21">
        <f>E321+E322</f>
        <v>36332.572999999997</v>
      </c>
      <c r="F320" s="21">
        <f>F321+F322</f>
        <v>35480.572999999997</v>
      </c>
      <c r="G320" s="21">
        <f t="shared" si="69"/>
        <v>-852</v>
      </c>
      <c r="H320" s="21">
        <f>H321+H322</f>
        <v>35411.64</v>
      </c>
      <c r="I320" s="26">
        <f>H320/F320*100</f>
        <v>99.805716215462482</v>
      </c>
      <c r="J320" s="24">
        <v>4</v>
      </c>
      <c r="K320" s="24">
        <v>4</v>
      </c>
      <c r="L320" s="24">
        <f t="shared" si="66"/>
        <v>100</v>
      </c>
      <c r="M320" s="24">
        <v>1</v>
      </c>
      <c r="N320" s="24">
        <v>1</v>
      </c>
      <c r="O320" s="24">
        <v>5</v>
      </c>
      <c r="P320" s="24">
        <v>5</v>
      </c>
      <c r="Q320" s="27" t="s">
        <v>83</v>
      </c>
    </row>
    <row r="321" spans="1:17" ht="22.5">
      <c r="A321" s="170"/>
      <c r="B321" s="162"/>
      <c r="C321" s="174"/>
      <c r="D321" s="20" t="s">
        <v>94</v>
      </c>
      <c r="E321" s="21">
        <v>0</v>
      </c>
      <c r="F321" s="21">
        <v>0</v>
      </c>
      <c r="G321" s="21">
        <f t="shared" si="69"/>
        <v>0</v>
      </c>
      <c r="H321" s="21">
        <f t="shared" si="71"/>
        <v>0</v>
      </c>
      <c r="I321" s="26" t="s">
        <v>117</v>
      </c>
      <c r="J321" s="24"/>
      <c r="K321" s="24"/>
      <c r="L321" s="24"/>
      <c r="M321" s="24"/>
      <c r="N321" s="24"/>
      <c r="O321" s="24"/>
      <c r="P321" s="24"/>
      <c r="Q321" s="27"/>
    </row>
    <row r="322" spans="1:17" ht="27.75" customHeight="1">
      <c r="A322" s="170"/>
      <c r="B322" s="162"/>
      <c r="C322" s="174"/>
      <c r="D322" s="20" t="s">
        <v>93</v>
      </c>
      <c r="E322" s="21">
        <v>36332.572999999997</v>
      </c>
      <c r="F322" s="21">
        <v>35480.572999999997</v>
      </c>
      <c r="G322" s="21">
        <f t="shared" si="69"/>
        <v>-852</v>
      </c>
      <c r="H322" s="21">
        <v>35411.64</v>
      </c>
      <c r="I322" s="26">
        <f t="shared" ref="I322" si="74">H322/F322*100</f>
        <v>99.805716215462482</v>
      </c>
      <c r="J322" s="24"/>
      <c r="K322" s="24"/>
      <c r="L322" s="24"/>
      <c r="M322" s="24"/>
      <c r="N322" s="24"/>
      <c r="O322" s="24"/>
      <c r="P322" s="24"/>
      <c r="Q322" s="27"/>
    </row>
    <row r="323" spans="1:17" ht="16.5" hidden="1" customHeight="1">
      <c r="A323" s="170"/>
      <c r="B323" s="162"/>
      <c r="C323" s="174"/>
      <c r="D323" s="20" t="s">
        <v>105</v>
      </c>
      <c r="E323" s="21">
        <v>0</v>
      </c>
      <c r="F323" s="21">
        <v>0</v>
      </c>
      <c r="G323" s="21">
        <f t="shared" si="69"/>
        <v>0</v>
      </c>
      <c r="H323" s="21">
        <f t="shared" si="71"/>
        <v>0</v>
      </c>
      <c r="I323" s="26" t="s">
        <v>117</v>
      </c>
      <c r="J323" s="24"/>
      <c r="K323" s="24"/>
      <c r="L323" s="24"/>
      <c r="M323" s="24"/>
      <c r="N323" s="24"/>
      <c r="O323" s="24"/>
      <c r="P323" s="24"/>
      <c r="Q323" s="27"/>
    </row>
    <row r="324" spans="1:17" ht="22.5" hidden="1" customHeight="1">
      <c r="A324" s="170"/>
      <c r="B324" s="162"/>
      <c r="C324" s="174"/>
      <c r="D324" s="20" t="s">
        <v>104</v>
      </c>
      <c r="E324" s="21">
        <v>0</v>
      </c>
      <c r="F324" s="21">
        <v>0</v>
      </c>
      <c r="G324" s="21">
        <f t="shared" si="69"/>
        <v>0</v>
      </c>
      <c r="H324" s="21">
        <f t="shared" si="71"/>
        <v>0</v>
      </c>
      <c r="I324" s="26" t="s">
        <v>117</v>
      </c>
      <c r="J324" s="24"/>
      <c r="K324" s="24"/>
      <c r="L324" s="24"/>
      <c r="M324" s="24"/>
      <c r="N324" s="24"/>
      <c r="O324" s="24"/>
      <c r="P324" s="24"/>
      <c r="Q324" s="27"/>
    </row>
    <row r="325" spans="1:17" ht="12" customHeight="1">
      <c r="A325" s="170"/>
      <c r="B325" s="162" t="s">
        <v>56</v>
      </c>
      <c r="C325" s="174" t="s">
        <v>188</v>
      </c>
      <c r="D325" s="20" t="s">
        <v>92</v>
      </c>
      <c r="E325" s="21">
        <f>E326+E327</f>
        <v>0</v>
      </c>
      <c r="F325" s="21">
        <f>F326+F327</f>
        <v>0</v>
      </c>
      <c r="G325" s="21">
        <f t="shared" si="69"/>
        <v>0</v>
      </c>
      <c r="H325" s="21">
        <f>H326+H327</f>
        <v>0</v>
      </c>
      <c r="I325" s="26" t="s">
        <v>117</v>
      </c>
      <c r="J325" s="24">
        <v>2</v>
      </c>
      <c r="K325" s="24">
        <v>2</v>
      </c>
      <c r="L325" s="24">
        <f t="shared" si="66"/>
        <v>100</v>
      </c>
      <c r="M325" s="24">
        <v>2</v>
      </c>
      <c r="N325" s="24">
        <v>2</v>
      </c>
      <c r="O325" s="24">
        <v>2</v>
      </c>
      <c r="P325" s="24">
        <v>2</v>
      </c>
      <c r="Q325" s="27" t="s">
        <v>83</v>
      </c>
    </row>
    <row r="326" spans="1:17" ht="22.5">
      <c r="A326" s="170"/>
      <c r="B326" s="162"/>
      <c r="C326" s="174"/>
      <c r="D326" s="20" t="s">
        <v>94</v>
      </c>
      <c r="E326" s="21">
        <v>0</v>
      </c>
      <c r="F326" s="21">
        <v>0</v>
      </c>
      <c r="G326" s="21">
        <f t="shared" si="69"/>
        <v>0</v>
      </c>
      <c r="H326" s="21">
        <f t="shared" ref="H326" si="75">G326-F326</f>
        <v>0</v>
      </c>
      <c r="I326" s="26" t="s">
        <v>117</v>
      </c>
      <c r="J326" s="24"/>
      <c r="K326" s="24"/>
      <c r="L326" s="24"/>
      <c r="M326" s="24"/>
      <c r="N326" s="24"/>
      <c r="O326" s="24"/>
      <c r="P326" s="24"/>
      <c r="Q326" s="27"/>
    </row>
    <row r="327" spans="1:17" ht="39" customHeight="1">
      <c r="A327" s="170"/>
      <c r="B327" s="162"/>
      <c r="C327" s="174"/>
      <c r="D327" s="20" t="s">
        <v>93</v>
      </c>
      <c r="E327" s="21">
        <v>0</v>
      </c>
      <c r="F327" s="21">
        <v>0</v>
      </c>
      <c r="G327" s="21"/>
      <c r="H327" s="21">
        <v>0</v>
      </c>
      <c r="I327" s="26" t="s">
        <v>117</v>
      </c>
      <c r="J327" s="24"/>
      <c r="K327" s="24"/>
      <c r="L327" s="24"/>
      <c r="M327" s="24"/>
      <c r="N327" s="24"/>
      <c r="O327" s="24"/>
      <c r="P327" s="24"/>
      <c r="Q327" s="27"/>
    </row>
    <row r="328" spans="1:17" ht="13.5" hidden="1" customHeight="1">
      <c r="A328" s="170"/>
      <c r="B328" s="162"/>
      <c r="C328" s="174"/>
      <c r="D328" s="20" t="s">
        <v>105</v>
      </c>
      <c r="E328" s="21">
        <v>0</v>
      </c>
      <c r="F328" s="21">
        <v>0</v>
      </c>
      <c r="G328" s="21">
        <f t="shared" si="69"/>
        <v>0</v>
      </c>
      <c r="H328" s="21">
        <f t="shared" ref="H328:H329" si="76">G328-F328</f>
        <v>0</v>
      </c>
      <c r="I328" s="26" t="s">
        <v>117</v>
      </c>
      <c r="J328" s="24"/>
      <c r="K328" s="24"/>
      <c r="L328" s="24"/>
      <c r="M328" s="24"/>
      <c r="N328" s="24"/>
      <c r="O328" s="24"/>
      <c r="P328" s="24"/>
      <c r="Q328" s="27"/>
    </row>
    <row r="329" spans="1:17" ht="22.5" hidden="1" customHeight="1">
      <c r="A329" s="170"/>
      <c r="B329" s="162"/>
      <c r="C329" s="174"/>
      <c r="D329" s="20" t="s">
        <v>104</v>
      </c>
      <c r="E329" s="21">
        <v>0</v>
      </c>
      <c r="F329" s="21">
        <v>0</v>
      </c>
      <c r="G329" s="21">
        <f t="shared" si="69"/>
        <v>0</v>
      </c>
      <c r="H329" s="21">
        <f t="shared" si="76"/>
        <v>0</v>
      </c>
      <c r="I329" s="26" t="s">
        <v>117</v>
      </c>
      <c r="J329" s="24"/>
      <c r="K329" s="24"/>
      <c r="L329" s="24"/>
      <c r="M329" s="24"/>
      <c r="N329" s="24"/>
      <c r="O329" s="24"/>
      <c r="P329" s="24"/>
      <c r="Q329" s="27"/>
    </row>
    <row r="330" spans="1:17" ht="13.5" hidden="1" customHeight="1">
      <c r="A330" s="170"/>
      <c r="B330" s="162" t="s">
        <v>57</v>
      </c>
      <c r="C330" s="172" t="s">
        <v>95</v>
      </c>
      <c r="D330" s="20" t="s">
        <v>92</v>
      </c>
      <c r="E330" s="61" t="s">
        <v>117</v>
      </c>
      <c r="F330" s="61" t="s">
        <v>117</v>
      </c>
      <c r="G330" s="21" t="e">
        <f t="shared" si="69"/>
        <v>#VALUE!</v>
      </c>
      <c r="H330" s="69" t="s">
        <v>117</v>
      </c>
      <c r="I330" s="26" t="s">
        <v>117</v>
      </c>
      <c r="J330" s="61" t="s">
        <v>117</v>
      </c>
      <c r="K330" s="61" t="s">
        <v>117</v>
      </c>
      <c r="L330" s="61" t="s">
        <v>117</v>
      </c>
      <c r="M330" s="61" t="s">
        <v>117</v>
      </c>
      <c r="N330" s="61" t="s">
        <v>117</v>
      </c>
      <c r="O330" s="61" t="s">
        <v>117</v>
      </c>
      <c r="P330" s="61" t="s">
        <v>117</v>
      </c>
      <c r="Q330" s="27" t="s">
        <v>83</v>
      </c>
    </row>
    <row r="331" spans="1:17" ht="21.75" hidden="1" customHeight="1">
      <c r="A331" s="170"/>
      <c r="B331" s="162"/>
      <c r="C331" s="172"/>
      <c r="D331" s="20" t="s">
        <v>94</v>
      </c>
      <c r="E331" s="61" t="s">
        <v>117</v>
      </c>
      <c r="F331" s="61" t="s">
        <v>117</v>
      </c>
      <c r="G331" s="21" t="e">
        <f t="shared" si="69"/>
        <v>#VALUE!</v>
      </c>
      <c r="H331" s="69" t="s">
        <v>117</v>
      </c>
      <c r="I331" s="26" t="s">
        <v>117</v>
      </c>
      <c r="J331" s="24"/>
      <c r="K331" s="24"/>
      <c r="L331" s="24"/>
      <c r="M331" s="24"/>
      <c r="N331" s="24"/>
      <c r="O331" s="24"/>
      <c r="P331" s="24"/>
      <c r="Q331" s="30"/>
    </row>
    <row r="332" spans="1:17" ht="22.5" hidden="1" customHeight="1">
      <c r="A332" s="170"/>
      <c r="B332" s="162"/>
      <c r="C332" s="172"/>
      <c r="D332" s="20" t="s">
        <v>93</v>
      </c>
      <c r="E332" s="61" t="s">
        <v>117</v>
      </c>
      <c r="F332" s="61" t="s">
        <v>117</v>
      </c>
      <c r="G332" s="21" t="e">
        <f t="shared" si="69"/>
        <v>#VALUE!</v>
      </c>
      <c r="H332" s="69" t="s">
        <v>117</v>
      </c>
      <c r="I332" s="26" t="s">
        <v>117</v>
      </c>
      <c r="J332" s="24"/>
      <c r="K332" s="24"/>
      <c r="L332" s="24"/>
      <c r="M332" s="24"/>
      <c r="N332" s="24"/>
      <c r="O332" s="24"/>
      <c r="P332" s="24"/>
      <c r="Q332" s="30"/>
    </row>
    <row r="333" spans="1:17" ht="23.25" hidden="1" customHeight="1">
      <c r="A333" s="170"/>
      <c r="B333" s="162"/>
      <c r="C333" s="172"/>
      <c r="D333" s="20" t="s">
        <v>105</v>
      </c>
      <c r="E333" s="61" t="s">
        <v>117</v>
      </c>
      <c r="F333" s="61" t="s">
        <v>117</v>
      </c>
      <c r="G333" s="21" t="e">
        <f t="shared" si="69"/>
        <v>#VALUE!</v>
      </c>
      <c r="H333" s="69" t="s">
        <v>117</v>
      </c>
      <c r="I333" s="26" t="s">
        <v>117</v>
      </c>
      <c r="J333" s="24"/>
      <c r="K333" s="24"/>
      <c r="L333" s="24"/>
      <c r="M333" s="24"/>
      <c r="N333" s="24"/>
      <c r="O333" s="24"/>
      <c r="P333" s="24"/>
      <c r="Q333" s="30"/>
    </row>
    <row r="334" spans="1:17" ht="21.75" hidden="1" customHeight="1">
      <c r="A334" s="170"/>
      <c r="B334" s="162"/>
      <c r="C334" s="172"/>
      <c r="D334" s="20" t="s">
        <v>104</v>
      </c>
      <c r="E334" s="61" t="s">
        <v>117</v>
      </c>
      <c r="F334" s="61" t="s">
        <v>117</v>
      </c>
      <c r="G334" s="21" t="e">
        <f t="shared" si="69"/>
        <v>#VALUE!</v>
      </c>
      <c r="H334" s="69" t="s">
        <v>117</v>
      </c>
      <c r="I334" s="26" t="s">
        <v>117</v>
      </c>
      <c r="J334" s="24"/>
      <c r="K334" s="24"/>
      <c r="L334" s="24"/>
      <c r="M334" s="24"/>
      <c r="N334" s="24"/>
      <c r="O334" s="24"/>
      <c r="P334" s="24"/>
      <c r="Q334" s="30"/>
    </row>
    <row r="335" spans="1:17" ht="12.75" customHeight="1">
      <c r="A335" s="170"/>
      <c r="B335" s="162" t="s">
        <v>58</v>
      </c>
      <c r="C335" s="174" t="s">
        <v>188</v>
      </c>
      <c r="D335" s="20" t="s">
        <v>92</v>
      </c>
      <c r="E335" s="21">
        <f>E336+E337</f>
        <v>62186.044000000002</v>
      </c>
      <c r="F335" s="21">
        <f>F336+F337</f>
        <v>70918.585999999996</v>
      </c>
      <c r="G335" s="21">
        <f t="shared" si="69"/>
        <v>8732.541999999994</v>
      </c>
      <c r="H335" s="21">
        <f>H336+H337</f>
        <v>70804.930999999997</v>
      </c>
      <c r="I335" s="26">
        <f>H335/F335*100</f>
        <v>99.839738767493188</v>
      </c>
      <c r="J335" s="24">
        <v>3</v>
      </c>
      <c r="K335" s="24">
        <v>1</v>
      </c>
      <c r="L335" s="29">
        <f t="shared" si="66"/>
        <v>33.333333333333336</v>
      </c>
      <c r="M335" s="24">
        <v>3</v>
      </c>
      <c r="N335" s="24">
        <v>3</v>
      </c>
      <c r="O335" s="24">
        <v>4</v>
      </c>
      <c r="P335" s="24">
        <v>3</v>
      </c>
      <c r="Q335" s="30" t="s">
        <v>83</v>
      </c>
    </row>
    <row r="336" spans="1:17" ht="22.5">
      <c r="A336" s="170"/>
      <c r="B336" s="162"/>
      <c r="C336" s="174"/>
      <c r="D336" s="20" t="s">
        <v>94</v>
      </c>
      <c r="E336" s="21">
        <v>0</v>
      </c>
      <c r="F336" s="21">
        <v>0</v>
      </c>
      <c r="G336" s="21">
        <f t="shared" si="69"/>
        <v>0</v>
      </c>
      <c r="H336" s="21">
        <v>0</v>
      </c>
      <c r="I336" s="26" t="s">
        <v>117</v>
      </c>
      <c r="J336" s="24"/>
      <c r="K336" s="24"/>
      <c r="L336" s="24"/>
      <c r="M336" s="24"/>
      <c r="N336" s="24"/>
      <c r="O336" s="24"/>
      <c r="P336" s="24"/>
      <c r="Q336" s="30"/>
    </row>
    <row r="337" spans="1:17" ht="20.25" customHeight="1">
      <c r="A337" s="170"/>
      <c r="B337" s="162"/>
      <c r="C337" s="174"/>
      <c r="D337" s="20" t="s">
        <v>93</v>
      </c>
      <c r="E337" s="21">
        <v>62186.044000000002</v>
      </c>
      <c r="F337" s="21">
        <v>70918.585999999996</v>
      </c>
      <c r="G337" s="21">
        <f t="shared" si="69"/>
        <v>8732.541999999994</v>
      </c>
      <c r="H337" s="21">
        <v>70804.930999999997</v>
      </c>
      <c r="I337" s="26">
        <f t="shared" ref="I337" si="77">H337/F337*100</f>
        <v>99.839738767493188</v>
      </c>
      <c r="J337" s="24"/>
      <c r="K337" s="24"/>
      <c r="L337" s="24"/>
      <c r="M337" s="24"/>
      <c r="N337" s="24"/>
      <c r="O337" s="24"/>
      <c r="P337" s="24"/>
      <c r="Q337" s="30"/>
    </row>
    <row r="338" spans="1:17" ht="24.75" hidden="1" customHeight="1">
      <c r="A338" s="170"/>
      <c r="B338" s="162"/>
      <c r="C338" s="174"/>
      <c r="D338" s="20" t="s">
        <v>105</v>
      </c>
      <c r="E338" s="21">
        <v>0</v>
      </c>
      <c r="F338" s="21">
        <v>0</v>
      </c>
      <c r="G338" s="21">
        <f t="shared" si="69"/>
        <v>0</v>
      </c>
      <c r="H338" s="21">
        <f t="shared" si="71"/>
        <v>0</v>
      </c>
      <c r="I338" s="26" t="s">
        <v>117</v>
      </c>
      <c r="J338" s="24"/>
      <c r="K338" s="24"/>
      <c r="L338" s="24"/>
      <c r="M338" s="24"/>
      <c r="N338" s="24"/>
      <c r="O338" s="24"/>
      <c r="P338" s="24"/>
      <c r="Q338" s="30"/>
    </row>
    <row r="339" spans="1:17" ht="1.5" hidden="1" customHeight="1">
      <c r="A339" s="170"/>
      <c r="B339" s="162"/>
      <c r="C339" s="174"/>
      <c r="D339" s="20" t="s">
        <v>104</v>
      </c>
      <c r="E339" s="21">
        <v>0</v>
      </c>
      <c r="F339" s="21">
        <v>0</v>
      </c>
      <c r="G339" s="21">
        <f t="shared" si="69"/>
        <v>0</v>
      </c>
      <c r="H339" s="21">
        <v>0</v>
      </c>
      <c r="I339" s="26" t="s">
        <v>117</v>
      </c>
      <c r="J339" s="24"/>
      <c r="K339" s="24"/>
      <c r="L339" s="24"/>
      <c r="M339" s="24"/>
      <c r="N339" s="24"/>
      <c r="O339" s="24"/>
      <c r="P339" s="24"/>
      <c r="Q339" s="30"/>
    </row>
    <row r="340" spans="1:17" s="44" customFormat="1" ht="13.5" customHeight="1">
      <c r="A340" s="170">
        <v>16</v>
      </c>
      <c r="B340" s="181" t="s">
        <v>59</v>
      </c>
      <c r="C340" s="173" t="s">
        <v>190</v>
      </c>
      <c r="D340" s="15" t="s">
        <v>92</v>
      </c>
      <c r="E340" s="16">
        <f>E341+E342+E343</f>
        <v>17712051</v>
      </c>
      <c r="F340" s="16">
        <f>F341+F342+F343</f>
        <v>17712051</v>
      </c>
      <c r="G340" s="16">
        <f t="shared" si="71"/>
        <v>0</v>
      </c>
      <c r="H340" s="16">
        <f>H341+H342+H343</f>
        <v>19212050.313000001</v>
      </c>
      <c r="I340" s="17">
        <f t="shared" ref="I340:I351" si="78">H340/F340*100</f>
        <v>108.46880642450725</v>
      </c>
      <c r="J340" s="18">
        <v>15</v>
      </c>
      <c r="K340" s="18">
        <v>14</v>
      </c>
      <c r="L340" s="19">
        <f t="shared" si="66"/>
        <v>93.333333333333329</v>
      </c>
      <c r="M340" s="18">
        <v>5</v>
      </c>
      <c r="N340" s="18">
        <v>5</v>
      </c>
      <c r="O340" s="18">
        <v>6</v>
      </c>
      <c r="P340" s="18">
        <v>6</v>
      </c>
      <c r="Q340" s="175" t="s">
        <v>126</v>
      </c>
    </row>
    <row r="341" spans="1:17" s="44" customFormat="1" ht="22.5">
      <c r="A341" s="170"/>
      <c r="B341" s="181"/>
      <c r="C341" s="173"/>
      <c r="D341" s="20" t="s">
        <v>94</v>
      </c>
      <c r="E341" s="21">
        <v>86301.4</v>
      </c>
      <c r="F341" s="21">
        <v>86301.4</v>
      </c>
      <c r="G341" s="21">
        <f t="shared" si="71"/>
        <v>0</v>
      </c>
      <c r="H341" s="21">
        <v>86301.4</v>
      </c>
      <c r="I341" s="22">
        <f t="shared" si="78"/>
        <v>100</v>
      </c>
      <c r="J341" s="24">
        <v>5</v>
      </c>
      <c r="K341" s="24">
        <v>4</v>
      </c>
      <c r="L341" s="24"/>
      <c r="M341" s="18"/>
      <c r="N341" s="18"/>
      <c r="O341" s="18"/>
      <c r="P341" s="18"/>
      <c r="Q341" s="176"/>
    </row>
    <row r="342" spans="1:17" s="44" customFormat="1" ht="18" customHeight="1">
      <c r="A342" s="170"/>
      <c r="B342" s="181"/>
      <c r="C342" s="173"/>
      <c r="D342" s="20" t="s">
        <v>93</v>
      </c>
      <c r="E342" s="21">
        <v>125749.6</v>
      </c>
      <c r="F342" s="21">
        <v>125749.6</v>
      </c>
      <c r="G342" s="21">
        <f t="shared" si="71"/>
        <v>0</v>
      </c>
      <c r="H342" s="21">
        <v>125748.913</v>
      </c>
      <c r="I342" s="22">
        <f t="shared" si="78"/>
        <v>99.999453676194591</v>
      </c>
      <c r="J342" s="18"/>
      <c r="K342" s="18"/>
      <c r="L342" s="24"/>
      <c r="M342" s="18"/>
      <c r="N342" s="18"/>
      <c r="O342" s="18"/>
      <c r="P342" s="18"/>
      <c r="Q342" s="176"/>
    </row>
    <row r="343" spans="1:17" s="44" customFormat="1" ht="33" customHeight="1">
      <c r="A343" s="170"/>
      <c r="B343" s="181"/>
      <c r="C343" s="173"/>
      <c r="D343" s="20" t="s">
        <v>104</v>
      </c>
      <c r="E343" s="21">
        <v>17500000</v>
      </c>
      <c r="F343" s="21">
        <v>17500000</v>
      </c>
      <c r="G343" s="21">
        <f t="shared" si="71"/>
        <v>0</v>
      </c>
      <c r="H343" s="21">
        <v>19000000</v>
      </c>
      <c r="I343" s="22">
        <f t="shared" si="78"/>
        <v>108.57142857142857</v>
      </c>
      <c r="J343" s="18"/>
      <c r="K343" s="18"/>
      <c r="L343" s="24"/>
      <c r="M343" s="18"/>
      <c r="N343" s="18"/>
      <c r="O343" s="18"/>
      <c r="P343" s="18"/>
      <c r="Q343" s="177"/>
    </row>
    <row r="344" spans="1:17" s="45" customFormat="1" ht="20.25" customHeight="1">
      <c r="A344" s="170"/>
      <c r="B344" s="162" t="s">
        <v>60</v>
      </c>
      <c r="C344" s="174" t="s">
        <v>190</v>
      </c>
      <c r="D344" s="21" t="s">
        <v>92</v>
      </c>
      <c r="E344" s="21">
        <f t="shared" ref="E344" si="79">E345+E346+E347</f>
        <v>17522051</v>
      </c>
      <c r="F344" s="21">
        <f>F345+F346+F347</f>
        <v>17522051</v>
      </c>
      <c r="G344" s="21">
        <f>F344-E355</f>
        <v>17522051</v>
      </c>
      <c r="H344" s="21">
        <f>H345+H346+H347</f>
        <v>19022050.313000001</v>
      </c>
      <c r="I344" s="22">
        <f t="shared" si="78"/>
        <v>108.56063775296624</v>
      </c>
      <c r="J344" s="24">
        <v>7</v>
      </c>
      <c r="K344" s="24">
        <v>7</v>
      </c>
      <c r="L344" s="77">
        <f t="shared" si="66"/>
        <v>100</v>
      </c>
      <c r="M344" s="24">
        <v>4</v>
      </c>
      <c r="N344" s="24">
        <v>4</v>
      </c>
      <c r="O344" s="24">
        <v>5</v>
      </c>
      <c r="P344" s="24">
        <v>5</v>
      </c>
      <c r="Q344" s="27" t="s">
        <v>83</v>
      </c>
    </row>
    <row r="345" spans="1:17" s="45" customFormat="1" ht="22.5">
      <c r="A345" s="170"/>
      <c r="B345" s="162"/>
      <c r="C345" s="174"/>
      <c r="D345" s="20" t="s">
        <v>94</v>
      </c>
      <c r="E345" s="21">
        <v>86301.4</v>
      </c>
      <c r="F345" s="21">
        <v>86301.4</v>
      </c>
      <c r="G345" s="21">
        <f t="shared" si="71"/>
        <v>0</v>
      </c>
      <c r="H345" s="21">
        <v>86301.4</v>
      </c>
      <c r="I345" s="22">
        <f t="shared" si="78"/>
        <v>100</v>
      </c>
      <c r="J345" s="24"/>
      <c r="K345" s="24"/>
      <c r="L345" s="24"/>
      <c r="M345" s="24"/>
      <c r="N345" s="24"/>
      <c r="O345" s="24"/>
      <c r="P345" s="24"/>
      <c r="Q345" s="27"/>
    </row>
    <row r="346" spans="1:17" s="45" customFormat="1" ht="21" customHeight="1">
      <c r="A346" s="170"/>
      <c r="B346" s="162"/>
      <c r="C346" s="174"/>
      <c r="D346" s="20" t="s">
        <v>93</v>
      </c>
      <c r="E346" s="21">
        <v>125749.6</v>
      </c>
      <c r="F346" s="21">
        <v>125749.6</v>
      </c>
      <c r="G346" s="21">
        <f t="shared" si="71"/>
        <v>0</v>
      </c>
      <c r="H346" s="21">
        <v>125748.913</v>
      </c>
      <c r="I346" s="22">
        <f t="shared" si="78"/>
        <v>99.999453676194591</v>
      </c>
      <c r="J346" s="24"/>
      <c r="K346" s="24"/>
      <c r="L346" s="24"/>
      <c r="M346" s="24"/>
      <c r="N346" s="24"/>
      <c r="O346" s="24"/>
      <c r="P346" s="24"/>
      <c r="Q346" s="27"/>
    </row>
    <row r="347" spans="1:17" s="45" customFormat="1" ht="25.5" customHeight="1">
      <c r="A347" s="170"/>
      <c r="B347" s="162"/>
      <c r="C347" s="174"/>
      <c r="D347" s="20" t="s">
        <v>104</v>
      </c>
      <c r="E347" s="21">
        <v>17310000</v>
      </c>
      <c r="F347" s="21">
        <v>17310000</v>
      </c>
      <c r="G347" s="21">
        <f t="shared" si="71"/>
        <v>0</v>
      </c>
      <c r="H347" s="21">
        <v>18810000</v>
      </c>
      <c r="I347" s="22">
        <f t="shared" si="78"/>
        <v>108.66551126516464</v>
      </c>
      <c r="J347" s="24"/>
      <c r="K347" s="24"/>
      <c r="L347" s="24"/>
      <c r="M347" s="24"/>
      <c r="N347" s="24"/>
      <c r="O347" s="24"/>
      <c r="P347" s="24"/>
      <c r="Q347" s="27"/>
    </row>
    <row r="348" spans="1:17" s="45" customFormat="1" ht="19.5" customHeight="1">
      <c r="A348" s="178"/>
      <c r="B348" s="162" t="s">
        <v>163</v>
      </c>
      <c r="C348" s="174" t="s">
        <v>192</v>
      </c>
      <c r="D348" s="21" t="s">
        <v>92</v>
      </c>
      <c r="E348" s="21">
        <f t="shared" ref="E348" si="80">E349+E350+E351</f>
        <v>190000</v>
      </c>
      <c r="F348" s="21">
        <f>F349+F350+F351</f>
        <v>190000</v>
      </c>
      <c r="G348" s="21">
        <f t="shared" si="71"/>
        <v>0</v>
      </c>
      <c r="H348" s="21">
        <f>H349+H350+H351</f>
        <v>190000</v>
      </c>
      <c r="I348" s="22">
        <f t="shared" si="78"/>
        <v>100</v>
      </c>
      <c r="J348" s="24">
        <v>3</v>
      </c>
      <c r="K348" s="24">
        <v>3</v>
      </c>
      <c r="L348" s="29">
        <f t="shared" si="66"/>
        <v>100</v>
      </c>
      <c r="M348" s="24">
        <v>1</v>
      </c>
      <c r="N348" s="24">
        <v>1</v>
      </c>
      <c r="O348" s="24">
        <v>1</v>
      </c>
      <c r="P348" s="24">
        <v>1</v>
      </c>
      <c r="Q348" s="30" t="s">
        <v>83</v>
      </c>
    </row>
    <row r="349" spans="1:17" s="45" customFormat="1" ht="24.75" customHeight="1">
      <c r="A349" s="179"/>
      <c r="B349" s="162"/>
      <c r="C349" s="174"/>
      <c r="D349" s="20" t="s">
        <v>94</v>
      </c>
      <c r="E349" s="21">
        <v>0</v>
      </c>
      <c r="F349" s="21">
        <v>0</v>
      </c>
      <c r="G349" s="21">
        <f t="shared" si="71"/>
        <v>0</v>
      </c>
      <c r="H349" s="21">
        <v>0</v>
      </c>
      <c r="I349" s="22" t="s">
        <v>117</v>
      </c>
      <c r="J349" s="24"/>
      <c r="K349" s="24"/>
      <c r="L349" s="24"/>
      <c r="M349" s="24"/>
      <c r="N349" s="24"/>
      <c r="O349" s="24"/>
      <c r="P349" s="24"/>
      <c r="Q349" s="30"/>
    </row>
    <row r="350" spans="1:17" s="45" customFormat="1" ht="19.5" customHeight="1">
      <c r="A350" s="179"/>
      <c r="B350" s="162"/>
      <c r="C350" s="174"/>
      <c r="D350" s="20" t="s">
        <v>93</v>
      </c>
      <c r="E350" s="21">
        <v>0</v>
      </c>
      <c r="F350" s="21">
        <v>0</v>
      </c>
      <c r="G350" s="21">
        <f t="shared" si="71"/>
        <v>0</v>
      </c>
      <c r="H350" s="21">
        <v>0</v>
      </c>
      <c r="I350" s="22" t="s">
        <v>117</v>
      </c>
      <c r="J350" s="24"/>
      <c r="K350" s="24"/>
      <c r="L350" s="24"/>
      <c r="M350" s="24"/>
      <c r="N350" s="24"/>
      <c r="O350" s="24"/>
      <c r="P350" s="24"/>
      <c r="Q350" s="30"/>
    </row>
    <row r="351" spans="1:17" s="45" customFormat="1" ht="30" customHeight="1">
      <c r="A351" s="180"/>
      <c r="B351" s="162"/>
      <c r="C351" s="174"/>
      <c r="D351" s="20" t="s">
        <v>104</v>
      </c>
      <c r="E351" s="21">
        <v>190000</v>
      </c>
      <c r="F351" s="21">
        <v>190000</v>
      </c>
      <c r="G351" s="21">
        <f t="shared" si="71"/>
        <v>0</v>
      </c>
      <c r="H351" s="21">
        <v>190000</v>
      </c>
      <c r="I351" s="22">
        <f t="shared" si="78"/>
        <v>100</v>
      </c>
      <c r="J351" s="24"/>
      <c r="K351" s="24"/>
      <c r="L351" s="24"/>
      <c r="M351" s="24"/>
      <c r="N351" s="24"/>
      <c r="O351" s="24"/>
      <c r="P351" s="24"/>
      <c r="Q351" s="27"/>
    </row>
    <row r="352" spans="1:17" ht="17.25" customHeight="1">
      <c r="A352" s="178">
        <v>17</v>
      </c>
      <c r="B352" s="181" t="s">
        <v>61</v>
      </c>
      <c r="C352" s="221" t="s">
        <v>205</v>
      </c>
      <c r="D352" s="78" t="s">
        <v>92</v>
      </c>
      <c r="E352" s="16">
        <f>E357+E361+E365+E369+E373+E377</f>
        <v>359338.88500000001</v>
      </c>
      <c r="F352" s="16">
        <f>F357+F361+F365+F369+F373+F377</f>
        <v>369877.96</v>
      </c>
      <c r="G352" s="16">
        <f t="shared" ref="G352:G353" si="81">F352-E352</f>
        <v>10539.075000000012</v>
      </c>
      <c r="H352" s="16">
        <f>H357+H361+H365+H369+H373+H377</f>
        <v>341712.81599999999</v>
      </c>
      <c r="I352" s="17">
        <f>H352/F352*100</f>
        <v>92.385287298545705</v>
      </c>
      <c r="J352" s="18">
        <v>38</v>
      </c>
      <c r="K352" s="18">
        <v>34</v>
      </c>
      <c r="L352" s="19">
        <f t="shared" si="66"/>
        <v>89.473684210526315</v>
      </c>
      <c r="M352" s="18">
        <v>13</v>
      </c>
      <c r="N352" s="18">
        <v>13</v>
      </c>
      <c r="O352" s="18">
        <v>28</v>
      </c>
      <c r="P352" s="18">
        <v>27</v>
      </c>
      <c r="Q352" s="175" t="s">
        <v>126</v>
      </c>
    </row>
    <row r="353" spans="1:17" ht="24" customHeight="1">
      <c r="A353" s="179"/>
      <c r="B353" s="181"/>
      <c r="C353" s="221"/>
      <c r="D353" s="20" t="s">
        <v>94</v>
      </c>
      <c r="E353" s="21">
        <v>11671.1</v>
      </c>
      <c r="F353" s="21">
        <v>11671.1</v>
      </c>
      <c r="G353" s="21">
        <f t="shared" si="81"/>
        <v>0</v>
      </c>
      <c r="H353" s="21">
        <v>11671.1</v>
      </c>
      <c r="I353" s="22">
        <f t="shared" ref="I353" si="82">H353/F353*100</f>
        <v>100</v>
      </c>
      <c r="J353" s="33">
        <v>2</v>
      </c>
      <c r="K353" s="33">
        <v>2</v>
      </c>
      <c r="L353" s="24"/>
      <c r="M353" s="79"/>
      <c r="N353" s="79"/>
      <c r="O353" s="79"/>
      <c r="P353" s="79"/>
      <c r="Q353" s="176"/>
    </row>
    <row r="354" spans="1:17" ht="16.5" customHeight="1">
      <c r="A354" s="179"/>
      <c r="B354" s="181"/>
      <c r="C354" s="221"/>
      <c r="D354" s="139" t="s">
        <v>93</v>
      </c>
      <c r="E354" s="139">
        <v>347667.78499999997</v>
      </c>
      <c r="F354" s="142">
        <v>358206.86</v>
      </c>
      <c r="G354" s="21"/>
      <c r="H354" s="142">
        <v>330041.71600000001</v>
      </c>
      <c r="I354" s="144">
        <f>H354/F354*100</f>
        <v>92.137184642415846</v>
      </c>
      <c r="J354" s="146"/>
      <c r="K354" s="146"/>
      <c r="L354" s="148"/>
      <c r="M354" s="137"/>
      <c r="N354" s="137"/>
      <c r="O354" s="137"/>
      <c r="P354" s="137"/>
      <c r="Q354" s="176"/>
    </row>
    <row r="355" spans="1:17" ht="24" hidden="1" customHeight="1">
      <c r="A355" s="179"/>
      <c r="B355" s="181"/>
      <c r="C355" s="221"/>
      <c r="D355" s="140"/>
      <c r="E355" s="140"/>
      <c r="F355" s="143"/>
      <c r="G355" s="21" t="e">
        <f>F354-#REF!</f>
        <v>#REF!</v>
      </c>
      <c r="H355" s="143"/>
      <c r="I355" s="145"/>
      <c r="J355" s="147"/>
      <c r="K355" s="147"/>
      <c r="L355" s="149"/>
      <c r="M355" s="150"/>
      <c r="N355" s="150"/>
      <c r="O355" s="150"/>
      <c r="P355" s="150"/>
      <c r="Q355" s="176"/>
    </row>
    <row r="356" spans="1:17" ht="42" hidden="1" customHeight="1">
      <c r="A356" s="179"/>
      <c r="B356" s="181"/>
      <c r="C356" s="221"/>
      <c r="D356" s="141"/>
      <c r="E356" s="80"/>
      <c r="F356" s="21">
        <v>0</v>
      </c>
      <c r="G356" s="21">
        <f t="shared" si="71"/>
        <v>0</v>
      </c>
      <c r="H356" s="21">
        <v>0</v>
      </c>
      <c r="I356" s="17" t="s">
        <v>117</v>
      </c>
      <c r="J356" s="79"/>
      <c r="K356" s="79"/>
      <c r="L356" s="24"/>
      <c r="M356" s="79"/>
      <c r="N356" s="79"/>
      <c r="O356" s="79"/>
      <c r="P356" s="79"/>
      <c r="Q356" s="177"/>
    </row>
    <row r="357" spans="1:17" ht="12" customHeight="1">
      <c r="A357" s="179"/>
      <c r="B357" s="162" t="s">
        <v>165</v>
      </c>
      <c r="C357" s="163" t="s">
        <v>205</v>
      </c>
      <c r="D357" s="81" t="s">
        <v>92</v>
      </c>
      <c r="E357" s="21">
        <f>E358+E359</f>
        <v>206327.78900000002</v>
      </c>
      <c r="F357" s="21">
        <f>F358+F359</f>
        <v>208494.99900000001</v>
      </c>
      <c r="G357" s="21">
        <f t="shared" si="71"/>
        <v>2167.2099999999919</v>
      </c>
      <c r="H357" s="21">
        <f>H358+H359</f>
        <v>180610.72400000002</v>
      </c>
      <c r="I357" s="22">
        <f t="shared" ref="I357:I377" si="83">H357/F357*100</f>
        <v>86.625926217060012</v>
      </c>
      <c r="J357" s="24">
        <v>27</v>
      </c>
      <c r="K357" s="24">
        <v>24</v>
      </c>
      <c r="L357" s="26">
        <f t="shared" ref="L357:L383" si="84">K357*100/J357</f>
        <v>88.888888888888886</v>
      </c>
      <c r="M357" s="24">
        <v>5</v>
      </c>
      <c r="N357" s="24">
        <v>5</v>
      </c>
      <c r="O357" s="24">
        <v>16</v>
      </c>
      <c r="P357" s="24">
        <v>16</v>
      </c>
      <c r="Q357" s="30" t="s">
        <v>83</v>
      </c>
    </row>
    <row r="358" spans="1:17" ht="22.5">
      <c r="A358" s="179"/>
      <c r="B358" s="162"/>
      <c r="C358" s="163"/>
      <c r="D358" s="20" t="s">
        <v>94</v>
      </c>
      <c r="E358" s="21">
        <v>4099.6000000000004</v>
      </c>
      <c r="F358" s="21">
        <v>4099.6000000000004</v>
      </c>
      <c r="G358" s="21">
        <f t="shared" si="71"/>
        <v>0</v>
      </c>
      <c r="H358" s="21">
        <v>4099.6000000000004</v>
      </c>
      <c r="I358" s="22">
        <f t="shared" si="83"/>
        <v>100</v>
      </c>
      <c r="J358" s="24"/>
      <c r="K358" s="24"/>
      <c r="L358" s="24"/>
      <c r="M358" s="24"/>
      <c r="N358" s="24"/>
      <c r="O358" s="24"/>
      <c r="P358" s="24"/>
      <c r="Q358" s="56"/>
    </row>
    <row r="359" spans="1:17" ht="18.75" customHeight="1">
      <c r="A359" s="179"/>
      <c r="B359" s="162"/>
      <c r="C359" s="163"/>
      <c r="D359" s="20" t="s">
        <v>93</v>
      </c>
      <c r="E359" s="21">
        <v>202228.18900000001</v>
      </c>
      <c r="F359" s="21">
        <v>204395.399</v>
      </c>
      <c r="G359" s="21">
        <f t="shared" si="71"/>
        <v>2167.2099999999919</v>
      </c>
      <c r="H359" s="21">
        <v>176511.12400000001</v>
      </c>
      <c r="I359" s="22">
        <f t="shared" si="83"/>
        <v>86.357679704913508</v>
      </c>
      <c r="J359" s="24"/>
      <c r="K359" s="24"/>
      <c r="L359" s="24"/>
      <c r="M359" s="24"/>
      <c r="N359" s="24"/>
      <c r="O359" s="24"/>
      <c r="P359" s="24"/>
      <c r="Q359" s="56"/>
    </row>
    <row r="360" spans="1:17" ht="22.5" hidden="1" customHeight="1">
      <c r="A360" s="179"/>
      <c r="B360" s="162"/>
      <c r="C360" s="163"/>
      <c r="D360" s="20" t="s">
        <v>104</v>
      </c>
      <c r="E360" s="21">
        <v>0</v>
      </c>
      <c r="F360" s="21">
        <v>0</v>
      </c>
      <c r="G360" s="21">
        <f t="shared" si="71"/>
        <v>0</v>
      </c>
      <c r="H360" s="21">
        <v>0</v>
      </c>
      <c r="I360" s="17" t="s">
        <v>117</v>
      </c>
      <c r="J360" s="24"/>
      <c r="K360" s="24"/>
      <c r="L360" s="24"/>
      <c r="M360" s="24"/>
      <c r="N360" s="24"/>
      <c r="O360" s="24"/>
      <c r="P360" s="24"/>
      <c r="Q360" s="56"/>
    </row>
    <row r="361" spans="1:17" ht="12.75" customHeight="1">
      <c r="A361" s="179"/>
      <c r="B361" s="162" t="s">
        <v>62</v>
      </c>
      <c r="C361" s="163" t="s">
        <v>205</v>
      </c>
      <c r="D361" s="81" t="s">
        <v>92</v>
      </c>
      <c r="E361" s="21">
        <f>+E362+E363</f>
        <v>31610.985000000001</v>
      </c>
      <c r="F361" s="21">
        <f>F362+F363</f>
        <v>35522.904000000002</v>
      </c>
      <c r="G361" s="21">
        <f t="shared" si="71"/>
        <v>3911.9190000000017</v>
      </c>
      <c r="H361" s="21">
        <f>H362+H363</f>
        <v>35445.154999999999</v>
      </c>
      <c r="I361" s="22">
        <f t="shared" si="83"/>
        <v>99.7811299436555</v>
      </c>
      <c r="J361" s="24">
        <v>3</v>
      </c>
      <c r="K361" s="24">
        <v>3</v>
      </c>
      <c r="L361" s="24">
        <f t="shared" si="84"/>
        <v>100</v>
      </c>
      <c r="M361" s="24">
        <v>3</v>
      </c>
      <c r="N361" s="24">
        <v>3</v>
      </c>
      <c r="O361" s="24">
        <v>6</v>
      </c>
      <c r="P361" s="24">
        <v>6</v>
      </c>
      <c r="Q361" s="30" t="s">
        <v>83</v>
      </c>
    </row>
    <row r="362" spans="1:17" ht="22.5">
      <c r="A362" s="179"/>
      <c r="B362" s="162"/>
      <c r="C362" s="163"/>
      <c r="D362" s="20" t="s">
        <v>94</v>
      </c>
      <c r="E362" s="21">
        <v>0</v>
      </c>
      <c r="F362" s="21">
        <v>0</v>
      </c>
      <c r="G362" s="21">
        <f t="shared" si="71"/>
        <v>0</v>
      </c>
      <c r="H362" s="21">
        <v>0</v>
      </c>
      <c r="I362" s="17" t="s">
        <v>117</v>
      </c>
      <c r="J362" s="35"/>
      <c r="K362" s="35"/>
      <c r="L362" s="24"/>
      <c r="M362" s="24"/>
      <c r="N362" s="24"/>
      <c r="O362" s="24"/>
      <c r="P362" s="24"/>
      <c r="Q362" s="57"/>
    </row>
    <row r="363" spans="1:17" ht="18" customHeight="1">
      <c r="A363" s="179"/>
      <c r="B363" s="162"/>
      <c r="C363" s="163"/>
      <c r="D363" s="20" t="s">
        <v>93</v>
      </c>
      <c r="E363" s="21">
        <v>31610.985000000001</v>
      </c>
      <c r="F363" s="21">
        <v>35522.904000000002</v>
      </c>
      <c r="G363" s="21">
        <f t="shared" si="71"/>
        <v>3911.9190000000017</v>
      </c>
      <c r="H363" s="21">
        <v>35445.154999999999</v>
      </c>
      <c r="I363" s="22">
        <f t="shared" si="83"/>
        <v>99.7811299436555</v>
      </c>
      <c r="J363" s="24"/>
      <c r="K363" s="24"/>
      <c r="L363" s="24"/>
      <c r="M363" s="24"/>
      <c r="N363" s="24"/>
      <c r="O363" s="24"/>
      <c r="P363" s="24"/>
      <c r="Q363" s="57"/>
    </row>
    <row r="364" spans="1:17" ht="31.5" hidden="1" customHeight="1">
      <c r="A364" s="179"/>
      <c r="B364" s="162"/>
      <c r="C364" s="163"/>
      <c r="D364" s="20" t="s">
        <v>104</v>
      </c>
      <c r="E364" s="21">
        <v>0</v>
      </c>
      <c r="F364" s="21">
        <v>0</v>
      </c>
      <c r="G364" s="21">
        <f t="shared" si="71"/>
        <v>0</v>
      </c>
      <c r="H364" s="21">
        <v>0</v>
      </c>
      <c r="I364" s="22" t="s">
        <v>117</v>
      </c>
      <c r="J364" s="24"/>
      <c r="K364" s="24"/>
      <c r="L364" s="24"/>
      <c r="M364" s="24"/>
      <c r="N364" s="24"/>
      <c r="O364" s="24"/>
      <c r="P364" s="24"/>
      <c r="Q364" s="57"/>
    </row>
    <row r="365" spans="1:17" ht="14.25" customHeight="1">
      <c r="A365" s="179"/>
      <c r="B365" s="162" t="s">
        <v>63</v>
      </c>
      <c r="C365" s="163" t="s">
        <v>205</v>
      </c>
      <c r="D365" s="81" t="s">
        <v>92</v>
      </c>
      <c r="E365" s="21">
        <f>E366+E367</f>
        <v>90827.804999999993</v>
      </c>
      <c r="F365" s="21">
        <f>F366+F367</f>
        <v>95287.751000000004</v>
      </c>
      <c r="G365" s="21">
        <f t="shared" si="71"/>
        <v>4459.9460000000108</v>
      </c>
      <c r="H365" s="21">
        <f>H366+H367</f>
        <v>95084.630999999994</v>
      </c>
      <c r="I365" s="22">
        <f t="shared" si="83"/>
        <v>99.786835141066547</v>
      </c>
      <c r="J365" s="24">
        <v>1</v>
      </c>
      <c r="K365" s="24">
        <v>0</v>
      </c>
      <c r="L365" s="24">
        <f t="shared" si="84"/>
        <v>0</v>
      </c>
      <c r="M365" s="24">
        <v>1</v>
      </c>
      <c r="N365" s="24">
        <v>1</v>
      </c>
      <c r="O365" s="24">
        <v>1</v>
      </c>
      <c r="P365" s="24">
        <v>0</v>
      </c>
      <c r="Q365" s="30" t="s">
        <v>83</v>
      </c>
    </row>
    <row r="366" spans="1:17" ht="22.5">
      <c r="A366" s="179"/>
      <c r="B366" s="162"/>
      <c r="C366" s="163"/>
      <c r="D366" s="20" t="s">
        <v>94</v>
      </c>
      <c r="E366" s="21">
        <v>0</v>
      </c>
      <c r="F366" s="21">
        <v>0</v>
      </c>
      <c r="G366" s="21">
        <f t="shared" si="71"/>
        <v>0</v>
      </c>
      <c r="H366" s="21">
        <v>0</v>
      </c>
      <c r="I366" s="22" t="s">
        <v>117</v>
      </c>
      <c r="J366" s="34"/>
      <c r="K366" s="34"/>
      <c r="L366" s="24"/>
      <c r="M366" s="34"/>
      <c r="N366" s="34"/>
      <c r="O366" s="34"/>
      <c r="P366" s="34"/>
      <c r="Q366" s="58"/>
    </row>
    <row r="367" spans="1:17" ht="22.5" customHeight="1">
      <c r="A367" s="179"/>
      <c r="B367" s="162"/>
      <c r="C367" s="163"/>
      <c r="D367" s="20" t="s">
        <v>93</v>
      </c>
      <c r="E367" s="21">
        <v>90827.804999999993</v>
      </c>
      <c r="F367" s="21">
        <v>95287.751000000004</v>
      </c>
      <c r="G367" s="21">
        <f t="shared" si="71"/>
        <v>4459.9460000000108</v>
      </c>
      <c r="H367" s="21">
        <v>95084.630999999994</v>
      </c>
      <c r="I367" s="22">
        <f t="shared" si="83"/>
        <v>99.786835141066547</v>
      </c>
      <c r="J367" s="34"/>
      <c r="K367" s="34"/>
      <c r="L367" s="24"/>
      <c r="M367" s="34"/>
      <c r="N367" s="34"/>
      <c r="O367" s="34"/>
      <c r="P367" s="34"/>
      <c r="Q367" s="58"/>
    </row>
    <row r="368" spans="1:17" ht="37.5" hidden="1" customHeight="1">
      <c r="A368" s="179"/>
      <c r="B368" s="162"/>
      <c r="C368" s="163"/>
      <c r="D368" s="20" t="s">
        <v>104</v>
      </c>
      <c r="E368" s="21">
        <v>0</v>
      </c>
      <c r="F368" s="21">
        <v>0</v>
      </c>
      <c r="G368" s="21">
        <f t="shared" si="71"/>
        <v>0</v>
      </c>
      <c r="H368" s="21">
        <v>0</v>
      </c>
      <c r="I368" s="22" t="e">
        <f t="shared" si="83"/>
        <v>#DIV/0!</v>
      </c>
      <c r="J368" s="34"/>
      <c r="K368" s="34"/>
      <c r="L368" s="24"/>
      <c r="M368" s="34"/>
      <c r="N368" s="34"/>
      <c r="O368" s="34"/>
      <c r="P368" s="34"/>
      <c r="Q368" s="59"/>
    </row>
    <row r="369" spans="1:17" ht="17.25" customHeight="1">
      <c r="A369" s="179"/>
      <c r="B369" s="162" t="s">
        <v>139</v>
      </c>
      <c r="C369" s="163" t="s">
        <v>205</v>
      </c>
      <c r="D369" s="81" t="s">
        <v>92</v>
      </c>
      <c r="E369" s="21">
        <f>E370+E371</f>
        <v>0</v>
      </c>
      <c r="F369" s="21">
        <f>F370+F371</f>
        <v>0</v>
      </c>
      <c r="G369" s="21"/>
      <c r="H369" s="21">
        <f>H370+H371</f>
        <v>0</v>
      </c>
      <c r="I369" s="22" t="s">
        <v>117</v>
      </c>
      <c r="J369" s="33">
        <v>1</v>
      </c>
      <c r="K369" s="33">
        <v>1</v>
      </c>
      <c r="L369" s="24">
        <v>100</v>
      </c>
      <c r="M369" s="33">
        <v>1</v>
      </c>
      <c r="N369" s="33">
        <v>1</v>
      </c>
      <c r="O369" s="33">
        <v>1</v>
      </c>
      <c r="P369" s="33">
        <v>1</v>
      </c>
      <c r="Q369" s="58"/>
    </row>
    <row r="370" spans="1:17" ht="21.75" customHeight="1">
      <c r="A370" s="179"/>
      <c r="B370" s="162"/>
      <c r="C370" s="163"/>
      <c r="D370" s="20" t="s">
        <v>94</v>
      </c>
      <c r="E370" s="21">
        <v>0</v>
      </c>
      <c r="F370" s="21">
        <v>0</v>
      </c>
      <c r="G370" s="21"/>
      <c r="H370" s="21">
        <v>0</v>
      </c>
      <c r="I370" s="22" t="s">
        <v>117</v>
      </c>
      <c r="J370" s="32"/>
      <c r="K370" s="32"/>
      <c r="L370" s="24"/>
      <c r="M370" s="34"/>
      <c r="N370" s="34"/>
      <c r="O370" s="34"/>
      <c r="P370" s="34"/>
      <c r="Q370" s="58"/>
    </row>
    <row r="371" spans="1:17" ht="22.5" customHeight="1">
      <c r="A371" s="179"/>
      <c r="B371" s="162"/>
      <c r="C371" s="163"/>
      <c r="D371" s="20" t="s">
        <v>93</v>
      </c>
      <c r="E371" s="21">
        <v>0</v>
      </c>
      <c r="F371" s="21">
        <v>0</v>
      </c>
      <c r="G371" s="21"/>
      <c r="H371" s="21">
        <v>0</v>
      </c>
      <c r="I371" s="22" t="s">
        <v>117</v>
      </c>
      <c r="J371" s="32"/>
      <c r="K371" s="32"/>
      <c r="L371" s="24"/>
      <c r="M371" s="34"/>
      <c r="N371" s="34"/>
      <c r="O371" s="34"/>
      <c r="P371" s="34"/>
      <c r="Q371" s="58"/>
    </row>
    <row r="372" spans="1:17" ht="37.5" hidden="1" customHeight="1">
      <c r="A372" s="179"/>
      <c r="B372" s="162"/>
      <c r="C372" s="163"/>
      <c r="D372" s="20"/>
      <c r="E372" s="21"/>
      <c r="F372" s="21"/>
      <c r="G372" s="21"/>
      <c r="H372" s="21"/>
      <c r="I372" s="22" t="e">
        <f t="shared" si="83"/>
        <v>#DIV/0!</v>
      </c>
      <c r="J372" s="32"/>
      <c r="K372" s="32"/>
      <c r="L372" s="24"/>
      <c r="M372" s="34"/>
      <c r="N372" s="34"/>
      <c r="O372" s="34"/>
      <c r="P372" s="34"/>
      <c r="Q372" s="58"/>
    </row>
    <row r="373" spans="1:17" ht="15.75" customHeight="1">
      <c r="A373" s="179"/>
      <c r="B373" s="162" t="s">
        <v>174</v>
      </c>
      <c r="C373" s="163" t="s">
        <v>205</v>
      </c>
      <c r="D373" s="81" t="s">
        <v>92</v>
      </c>
      <c r="E373" s="21">
        <f>E374+E375</f>
        <v>7647.98</v>
      </c>
      <c r="F373" s="21">
        <f>F374+F375</f>
        <v>7647.98</v>
      </c>
      <c r="G373" s="21"/>
      <c r="H373" s="21">
        <f>H374+H375</f>
        <v>7647.98</v>
      </c>
      <c r="I373" s="22">
        <f t="shared" si="83"/>
        <v>100</v>
      </c>
      <c r="J373" s="33">
        <v>1</v>
      </c>
      <c r="K373" s="33">
        <v>1</v>
      </c>
      <c r="L373" s="24">
        <v>100</v>
      </c>
      <c r="M373" s="33">
        <v>1</v>
      </c>
      <c r="N373" s="33">
        <v>1</v>
      </c>
      <c r="O373" s="33">
        <v>2</v>
      </c>
      <c r="P373" s="33">
        <v>2</v>
      </c>
      <c r="Q373" s="58"/>
    </row>
    <row r="374" spans="1:17" ht="22.5" customHeight="1">
      <c r="A374" s="179"/>
      <c r="B374" s="162"/>
      <c r="C374" s="163"/>
      <c r="D374" s="20" t="s">
        <v>94</v>
      </c>
      <c r="E374" s="21">
        <v>7571.5</v>
      </c>
      <c r="F374" s="21">
        <v>7571.5</v>
      </c>
      <c r="G374" s="21"/>
      <c r="H374" s="21">
        <v>7571.5</v>
      </c>
      <c r="I374" s="22">
        <f t="shared" si="83"/>
        <v>100</v>
      </c>
      <c r="J374" s="34"/>
      <c r="K374" s="34"/>
      <c r="L374" s="24"/>
      <c r="M374" s="34"/>
      <c r="N374" s="34"/>
      <c r="O374" s="34"/>
      <c r="P374" s="34"/>
      <c r="Q374" s="58"/>
    </row>
    <row r="375" spans="1:17" ht="33" customHeight="1">
      <c r="A375" s="179"/>
      <c r="B375" s="162"/>
      <c r="C375" s="163"/>
      <c r="D375" s="151" t="s">
        <v>93</v>
      </c>
      <c r="E375" s="153">
        <v>76.48</v>
      </c>
      <c r="F375" s="153">
        <v>76.48</v>
      </c>
      <c r="G375" s="42"/>
      <c r="H375" s="153">
        <v>76.48</v>
      </c>
      <c r="I375" s="155">
        <v>100</v>
      </c>
      <c r="J375" s="137"/>
      <c r="K375" s="137"/>
      <c r="L375" s="148"/>
      <c r="M375" s="137"/>
      <c r="N375" s="137"/>
      <c r="O375" s="137"/>
      <c r="P375" s="137"/>
      <c r="Q375" s="137"/>
    </row>
    <row r="376" spans="1:17" ht="1.5" customHeight="1">
      <c r="A376" s="179"/>
      <c r="B376" s="162"/>
      <c r="C376" s="163"/>
      <c r="D376" s="152"/>
      <c r="E376" s="154"/>
      <c r="F376" s="154"/>
      <c r="G376" s="42"/>
      <c r="H376" s="154"/>
      <c r="I376" s="156"/>
      <c r="J376" s="150"/>
      <c r="K376" s="150"/>
      <c r="L376" s="149"/>
      <c r="M376" s="150"/>
      <c r="N376" s="150"/>
      <c r="O376" s="150"/>
      <c r="P376" s="150"/>
      <c r="Q376" s="150"/>
    </row>
    <row r="377" spans="1:17" ht="16.5" customHeight="1">
      <c r="A377" s="183"/>
      <c r="B377" s="162" t="s">
        <v>175</v>
      </c>
      <c r="C377" s="163" t="s">
        <v>205</v>
      </c>
      <c r="D377" s="81" t="s">
        <v>92</v>
      </c>
      <c r="E377" s="21">
        <f>E378+E379+E380</f>
        <v>22924.326000000001</v>
      </c>
      <c r="F377" s="21">
        <f>F378+F379</f>
        <v>22924.326000000001</v>
      </c>
      <c r="G377" s="21">
        <f t="shared" si="71"/>
        <v>0</v>
      </c>
      <c r="H377" s="21">
        <f>-H378+H379</f>
        <v>22924.326000000001</v>
      </c>
      <c r="I377" s="22">
        <f t="shared" si="83"/>
        <v>100</v>
      </c>
      <c r="J377" s="33">
        <v>3</v>
      </c>
      <c r="K377" s="33">
        <v>3</v>
      </c>
      <c r="L377" s="24">
        <v>100</v>
      </c>
      <c r="M377" s="33">
        <v>2</v>
      </c>
      <c r="N377" s="33">
        <v>2</v>
      </c>
      <c r="O377" s="33">
        <v>2</v>
      </c>
      <c r="P377" s="33">
        <v>2</v>
      </c>
      <c r="Q377" s="30" t="s">
        <v>83</v>
      </c>
    </row>
    <row r="378" spans="1:17" ht="22.5" customHeight="1">
      <c r="A378" s="183"/>
      <c r="B378" s="162"/>
      <c r="C378" s="163"/>
      <c r="D378" s="20" t="s">
        <v>94</v>
      </c>
      <c r="E378" s="21">
        <v>0</v>
      </c>
      <c r="F378" s="21">
        <v>0</v>
      </c>
      <c r="G378" s="21">
        <f t="shared" si="71"/>
        <v>0</v>
      </c>
      <c r="H378" s="21">
        <v>0</v>
      </c>
      <c r="I378" s="22" t="s">
        <v>117</v>
      </c>
      <c r="J378" s="34"/>
      <c r="K378" s="34"/>
      <c r="L378" s="24"/>
      <c r="M378" s="34"/>
      <c r="N378" s="34"/>
      <c r="O378" s="34"/>
      <c r="P378" s="34"/>
      <c r="Q378" s="58"/>
    </row>
    <row r="379" spans="1:17" ht="21" customHeight="1">
      <c r="A379" s="183"/>
      <c r="B379" s="162"/>
      <c r="C379" s="163"/>
      <c r="D379" s="157" t="s">
        <v>93</v>
      </c>
      <c r="E379" s="142">
        <v>22924.326000000001</v>
      </c>
      <c r="F379" s="142">
        <v>22924.326000000001</v>
      </c>
      <c r="G379" s="21"/>
      <c r="H379" s="142">
        <v>22924.326000000001</v>
      </c>
      <c r="I379" s="144">
        <f>H379/F379*100</f>
        <v>100</v>
      </c>
      <c r="J379" s="137"/>
      <c r="K379" s="137"/>
      <c r="L379" s="148"/>
      <c r="M379" s="137"/>
      <c r="N379" s="137"/>
      <c r="O379" s="137"/>
      <c r="P379" s="137"/>
      <c r="Q379" s="137"/>
    </row>
    <row r="380" spans="1:17" ht="22.5" hidden="1" customHeight="1">
      <c r="A380" s="183"/>
      <c r="B380" s="162"/>
      <c r="C380" s="163"/>
      <c r="D380" s="158"/>
      <c r="E380" s="159"/>
      <c r="F380" s="159"/>
      <c r="G380" s="21"/>
      <c r="H380" s="159"/>
      <c r="I380" s="160"/>
      <c r="J380" s="138"/>
      <c r="K380" s="138"/>
      <c r="L380" s="161"/>
      <c r="M380" s="138"/>
      <c r="N380" s="138"/>
      <c r="O380" s="138"/>
      <c r="P380" s="138"/>
      <c r="Q380" s="138"/>
    </row>
    <row r="381" spans="1:17" ht="4.5" hidden="1" customHeight="1">
      <c r="A381" s="183"/>
      <c r="B381" s="162"/>
      <c r="C381" s="163"/>
      <c r="D381" s="158"/>
      <c r="E381" s="159"/>
      <c r="F381" s="159"/>
      <c r="G381" s="21">
        <f>F381-E380</f>
        <v>0</v>
      </c>
      <c r="H381" s="159"/>
      <c r="I381" s="145"/>
      <c r="J381" s="138"/>
      <c r="K381" s="138"/>
      <c r="L381" s="161"/>
      <c r="M381" s="138"/>
      <c r="N381" s="138"/>
      <c r="O381" s="138"/>
      <c r="P381" s="138"/>
      <c r="Q381" s="138"/>
    </row>
    <row r="382" spans="1:17" ht="16.5" hidden="1" customHeight="1">
      <c r="A382" s="184"/>
      <c r="B382" s="162"/>
      <c r="C382" s="163"/>
      <c r="D382" s="82"/>
      <c r="E382" s="80"/>
      <c r="F382" s="80"/>
      <c r="G382" s="21">
        <f t="shared" ref="G382:G413" si="85">F382-E382</f>
        <v>0</v>
      </c>
      <c r="H382" s="80"/>
      <c r="I382" s="22" t="s">
        <v>117</v>
      </c>
      <c r="J382" s="83"/>
      <c r="K382" s="83"/>
      <c r="L382" s="84"/>
      <c r="M382" s="83"/>
      <c r="N382" s="83"/>
      <c r="O382" s="83"/>
      <c r="P382" s="83"/>
      <c r="Q382" s="4"/>
    </row>
    <row r="383" spans="1:17" ht="16.5" customHeight="1">
      <c r="A383" s="170">
        <v>18</v>
      </c>
      <c r="B383" s="181" t="s">
        <v>64</v>
      </c>
      <c r="C383" s="173" t="s">
        <v>206</v>
      </c>
      <c r="D383" s="15" t="s">
        <v>92</v>
      </c>
      <c r="E383" s="16">
        <f t="shared" ref="E383:F383" si="86">E388+E393+E398</f>
        <v>11126709.782000002</v>
      </c>
      <c r="F383" s="31">
        <f t="shared" si="86"/>
        <v>11294682.303000001</v>
      </c>
      <c r="G383" s="16">
        <f t="shared" si="85"/>
        <v>167972.52099999972</v>
      </c>
      <c r="H383" s="16">
        <f>H388+H393+H398</f>
        <v>11316752.049000001</v>
      </c>
      <c r="I383" s="19">
        <f>H383/F383*100</f>
        <v>100.19539944026701</v>
      </c>
      <c r="J383" s="18">
        <v>46</v>
      </c>
      <c r="K383" s="18">
        <v>39</v>
      </c>
      <c r="L383" s="19">
        <f t="shared" si="84"/>
        <v>84.782608695652172</v>
      </c>
      <c r="M383" s="18">
        <v>16</v>
      </c>
      <c r="N383" s="18">
        <v>16</v>
      </c>
      <c r="O383" s="18">
        <v>38</v>
      </c>
      <c r="P383" s="18">
        <v>38</v>
      </c>
      <c r="Q383" s="175" t="s">
        <v>126</v>
      </c>
    </row>
    <row r="384" spans="1:17" ht="24.75" customHeight="1">
      <c r="A384" s="170"/>
      <c r="B384" s="181"/>
      <c r="C384" s="173"/>
      <c r="D384" s="20" t="s">
        <v>94</v>
      </c>
      <c r="E384" s="21">
        <v>2407277.4</v>
      </c>
      <c r="F384" s="21">
        <v>2544692.4</v>
      </c>
      <c r="G384" s="21">
        <f t="shared" si="85"/>
        <v>137415</v>
      </c>
      <c r="H384" s="21">
        <v>2544692.3990000002</v>
      </c>
      <c r="I384" s="26">
        <f t="shared" ref="I384:I400" si="87">H384/F384*100</f>
        <v>99.999999960702539</v>
      </c>
      <c r="J384" s="24">
        <v>3</v>
      </c>
      <c r="K384" s="24">
        <v>3</v>
      </c>
      <c r="L384" s="24"/>
      <c r="M384" s="24"/>
      <c r="N384" s="24"/>
      <c r="O384" s="24"/>
      <c r="P384" s="24"/>
      <c r="Q384" s="176"/>
    </row>
    <row r="385" spans="1:17" ht="17.25" customHeight="1">
      <c r="A385" s="170"/>
      <c r="B385" s="181"/>
      <c r="C385" s="173"/>
      <c r="D385" s="20" t="s">
        <v>93</v>
      </c>
      <c r="E385" s="21">
        <v>8701110.1579999998</v>
      </c>
      <c r="F385" s="21">
        <v>8731667.6789999995</v>
      </c>
      <c r="G385" s="21">
        <f t="shared" si="85"/>
        <v>30557.520999999717</v>
      </c>
      <c r="H385" s="21">
        <v>8624981.909</v>
      </c>
      <c r="I385" s="26">
        <f t="shared" si="87"/>
        <v>98.778174182503733</v>
      </c>
      <c r="J385" s="24"/>
      <c r="K385" s="24"/>
      <c r="L385" s="24"/>
      <c r="M385" s="24"/>
      <c r="N385" s="24"/>
      <c r="O385" s="24"/>
      <c r="P385" s="24"/>
      <c r="Q385" s="176"/>
    </row>
    <row r="386" spans="1:17" ht="17.25" customHeight="1">
      <c r="A386" s="170"/>
      <c r="B386" s="181"/>
      <c r="C386" s="173"/>
      <c r="D386" s="20" t="s">
        <v>105</v>
      </c>
      <c r="E386" s="21">
        <f>E391+E396+E3962</f>
        <v>18233.223999999998</v>
      </c>
      <c r="F386" s="21">
        <f>F391+F396+F3962</f>
        <v>18233.223999999998</v>
      </c>
      <c r="G386" s="21">
        <f t="shared" si="85"/>
        <v>0</v>
      </c>
      <c r="H386" s="21">
        <v>147077.74100000001</v>
      </c>
      <c r="I386" s="26">
        <f t="shared" si="87"/>
        <v>806.64692651173505</v>
      </c>
      <c r="J386" s="24"/>
      <c r="K386" s="24"/>
      <c r="L386" s="24"/>
      <c r="M386" s="24"/>
      <c r="N386" s="24"/>
      <c r="O386" s="24"/>
      <c r="P386" s="24"/>
      <c r="Q386" s="177"/>
    </row>
    <row r="387" spans="1:17" ht="22.5">
      <c r="A387" s="170"/>
      <c r="B387" s="181"/>
      <c r="C387" s="173"/>
      <c r="D387" s="20" t="s">
        <v>104</v>
      </c>
      <c r="E387" s="21">
        <v>89</v>
      </c>
      <c r="F387" s="21">
        <f>F392+F397+F3963</f>
        <v>89</v>
      </c>
      <c r="G387" s="21">
        <f t="shared" si="85"/>
        <v>0</v>
      </c>
      <c r="H387" s="21">
        <f>H392+H397+H3963</f>
        <v>0</v>
      </c>
      <c r="I387" s="26">
        <f t="shared" si="87"/>
        <v>0</v>
      </c>
      <c r="J387" s="24"/>
      <c r="K387" s="24"/>
      <c r="L387" s="24"/>
      <c r="M387" s="24"/>
      <c r="N387" s="24"/>
      <c r="O387" s="24"/>
      <c r="P387" s="24"/>
      <c r="Q387" s="27"/>
    </row>
    <row r="388" spans="1:17" ht="11.25" customHeight="1">
      <c r="A388" s="170"/>
      <c r="B388" s="162" t="s">
        <v>65</v>
      </c>
      <c r="C388" s="174" t="s">
        <v>206</v>
      </c>
      <c r="D388" s="20" t="s">
        <v>92</v>
      </c>
      <c r="E388" s="21">
        <f>E389+E390+E391</f>
        <v>9275720.5120000001</v>
      </c>
      <c r="F388" s="28">
        <f>F389+F390+F391</f>
        <v>9419187.4670000002</v>
      </c>
      <c r="G388" s="21">
        <f t="shared" si="85"/>
        <v>143466.95500000007</v>
      </c>
      <c r="H388" s="21">
        <f>H389+H390+H391</f>
        <v>9541869.0730000008</v>
      </c>
      <c r="I388" s="26">
        <f t="shared" si="87"/>
        <v>101.30246485092067</v>
      </c>
      <c r="J388" s="24">
        <v>23</v>
      </c>
      <c r="K388" s="24">
        <v>20</v>
      </c>
      <c r="L388" s="2">
        <f t="shared" ref="L388" si="88">K388*100/J388</f>
        <v>86.956521739130437</v>
      </c>
      <c r="M388" s="24">
        <v>8</v>
      </c>
      <c r="N388" s="24">
        <v>8</v>
      </c>
      <c r="O388" s="24">
        <v>11</v>
      </c>
      <c r="P388" s="24">
        <v>11</v>
      </c>
      <c r="Q388" s="27" t="s">
        <v>83</v>
      </c>
    </row>
    <row r="389" spans="1:17" ht="22.5">
      <c r="A389" s="170"/>
      <c r="B389" s="162"/>
      <c r="C389" s="174"/>
      <c r="D389" s="20" t="s">
        <v>94</v>
      </c>
      <c r="E389" s="21">
        <v>2407277.4</v>
      </c>
      <c r="F389" s="21">
        <v>2544692.4</v>
      </c>
      <c r="G389" s="21">
        <f t="shared" si="85"/>
        <v>137415</v>
      </c>
      <c r="H389" s="21">
        <v>2544692.3990000002</v>
      </c>
      <c r="I389" s="26">
        <f t="shared" si="87"/>
        <v>99.999999960702539</v>
      </c>
      <c r="J389" s="24"/>
      <c r="K389" s="24"/>
      <c r="L389" s="24"/>
      <c r="M389" s="24"/>
      <c r="N389" s="24"/>
      <c r="O389" s="24"/>
      <c r="P389" s="24"/>
      <c r="Q389" s="27"/>
    </row>
    <row r="390" spans="1:17" ht="15" customHeight="1">
      <c r="A390" s="170"/>
      <c r="B390" s="162"/>
      <c r="C390" s="174"/>
      <c r="D390" s="20" t="s">
        <v>93</v>
      </c>
      <c r="E390" s="21">
        <v>6850209.8880000003</v>
      </c>
      <c r="F390" s="21">
        <v>6856261.8430000003</v>
      </c>
      <c r="G390" s="21">
        <f t="shared" si="85"/>
        <v>6051.9550000000745</v>
      </c>
      <c r="H390" s="21">
        <v>6850098.9330000002</v>
      </c>
      <c r="I390" s="26">
        <f t="shared" si="87"/>
        <v>99.910112680333356</v>
      </c>
      <c r="J390" s="24"/>
      <c r="K390" s="24"/>
      <c r="L390" s="24"/>
      <c r="M390" s="24"/>
      <c r="N390" s="24"/>
      <c r="O390" s="24"/>
      <c r="P390" s="24"/>
      <c r="Q390" s="27"/>
    </row>
    <row r="391" spans="1:17" ht="15.75" customHeight="1">
      <c r="A391" s="170"/>
      <c r="B391" s="162"/>
      <c r="C391" s="174"/>
      <c r="D391" s="20" t="s">
        <v>105</v>
      </c>
      <c r="E391" s="21">
        <v>18233.223999999998</v>
      </c>
      <c r="F391" s="21">
        <v>18233.223999999998</v>
      </c>
      <c r="G391" s="21">
        <f t="shared" si="85"/>
        <v>0</v>
      </c>
      <c r="H391" s="21">
        <v>147077.74100000001</v>
      </c>
      <c r="I391" s="26">
        <f t="shared" si="87"/>
        <v>806.64692651173505</v>
      </c>
      <c r="J391" s="24"/>
      <c r="K391" s="24"/>
      <c r="L391" s="24"/>
      <c r="M391" s="24"/>
      <c r="N391" s="24"/>
      <c r="O391" s="24"/>
      <c r="P391" s="24"/>
      <c r="Q391" s="27"/>
    </row>
    <row r="392" spans="1:17" ht="0.75" hidden="1" customHeight="1">
      <c r="A392" s="170"/>
      <c r="B392" s="162"/>
      <c r="C392" s="174"/>
      <c r="D392" s="20" t="s">
        <v>104</v>
      </c>
      <c r="E392" s="21">
        <v>0</v>
      </c>
      <c r="F392" s="21">
        <v>0</v>
      </c>
      <c r="G392" s="21">
        <f t="shared" si="85"/>
        <v>0</v>
      </c>
      <c r="H392" s="21">
        <v>0</v>
      </c>
      <c r="I392" s="26" t="s">
        <v>117</v>
      </c>
      <c r="J392" s="24"/>
      <c r="K392" s="24"/>
      <c r="L392" s="24"/>
      <c r="M392" s="24"/>
      <c r="N392" s="24"/>
      <c r="O392" s="24"/>
      <c r="P392" s="24"/>
      <c r="Q392" s="27"/>
    </row>
    <row r="393" spans="1:17" ht="12" customHeight="1">
      <c r="A393" s="170"/>
      <c r="B393" s="162" t="s">
        <v>66</v>
      </c>
      <c r="C393" s="174" t="s">
        <v>206</v>
      </c>
      <c r="D393" s="20" t="s">
        <v>92</v>
      </c>
      <c r="E393" s="21">
        <f>E395+E397</f>
        <v>1821404.7320000001</v>
      </c>
      <c r="F393" s="28">
        <f>F395+F397</f>
        <v>1845910.298</v>
      </c>
      <c r="G393" s="21">
        <f t="shared" si="85"/>
        <v>24505.565999999875</v>
      </c>
      <c r="H393" s="21">
        <f>H395+H397</f>
        <v>1745325.21</v>
      </c>
      <c r="I393" s="26">
        <f t="shared" si="87"/>
        <v>94.550922213881066</v>
      </c>
      <c r="J393" s="24">
        <v>12</v>
      </c>
      <c r="K393" s="24">
        <v>8</v>
      </c>
      <c r="L393" s="26">
        <f t="shared" ref="L393" si="89">K393*100/J393</f>
        <v>66.666666666666671</v>
      </c>
      <c r="M393" s="24">
        <v>4</v>
      </c>
      <c r="N393" s="24">
        <v>4</v>
      </c>
      <c r="O393" s="24">
        <v>11</v>
      </c>
      <c r="P393" s="24">
        <v>11</v>
      </c>
      <c r="Q393" s="27" t="s">
        <v>83</v>
      </c>
    </row>
    <row r="394" spans="1:17" ht="22.5">
      <c r="A394" s="170"/>
      <c r="B394" s="162"/>
      <c r="C394" s="174"/>
      <c r="D394" s="20" t="s">
        <v>94</v>
      </c>
      <c r="E394" s="21">
        <v>0</v>
      </c>
      <c r="F394" s="21">
        <v>0</v>
      </c>
      <c r="G394" s="21">
        <f t="shared" si="85"/>
        <v>0</v>
      </c>
      <c r="H394" s="21">
        <v>0</v>
      </c>
      <c r="I394" s="26" t="s">
        <v>117</v>
      </c>
      <c r="J394" s="24"/>
      <c r="K394" s="24"/>
      <c r="L394" s="24"/>
      <c r="M394" s="24"/>
      <c r="N394" s="24"/>
      <c r="O394" s="24"/>
      <c r="P394" s="24"/>
      <c r="Q394" s="30"/>
    </row>
    <row r="395" spans="1:17" ht="18" customHeight="1">
      <c r="A395" s="170"/>
      <c r="B395" s="162"/>
      <c r="C395" s="174"/>
      <c r="D395" s="20" t="s">
        <v>93</v>
      </c>
      <c r="E395" s="21">
        <v>1821315.7320000001</v>
      </c>
      <c r="F395" s="21">
        <v>1845821.298</v>
      </c>
      <c r="G395" s="21">
        <f t="shared" si="85"/>
        <v>24505.565999999875</v>
      </c>
      <c r="H395" s="21">
        <v>1745325.21</v>
      </c>
      <c r="I395" s="26">
        <f t="shared" si="87"/>
        <v>94.555481177463363</v>
      </c>
      <c r="J395" s="24"/>
      <c r="K395" s="24"/>
      <c r="L395" s="24"/>
      <c r="M395" s="24"/>
      <c r="N395" s="24"/>
      <c r="O395" s="24"/>
      <c r="P395" s="24"/>
      <c r="Q395" s="30"/>
    </row>
    <row r="396" spans="1:17" ht="19.5" hidden="1" customHeight="1">
      <c r="A396" s="170"/>
      <c r="B396" s="162"/>
      <c r="C396" s="174"/>
      <c r="D396" s="20" t="s">
        <v>105</v>
      </c>
      <c r="E396" s="21">
        <v>0</v>
      </c>
      <c r="F396" s="21">
        <v>0</v>
      </c>
      <c r="G396" s="21">
        <f t="shared" si="85"/>
        <v>0</v>
      </c>
      <c r="H396" s="21">
        <v>0</v>
      </c>
      <c r="I396" s="26" t="s">
        <v>117</v>
      </c>
      <c r="J396" s="24"/>
      <c r="K396" s="24"/>
      <c r="L396" s="24"/>
      <c r="M396" s="24"/>
      <c r="N396" s="24"/>
      <c r="O396" s="24"/>
      <c r="P396" s="24"/>
      <c r="Q396" s="30"/>
    </row>
    <row r="397" spans="1:17" ht="22.5">
      <c r="A397" s="170"/>
      <c r="B397" s="162"/>
      <c r="C397" s="174"/>
      <c r="D397" s="20" t="s">
        <v>104</v>
      </c>
      <c r="E397" s="21">
        <v>89</v>
      </c>
      <c r="F397" s="21">
        <v>89</v>
      </c>
      <c r="G397" s="21">
        <f t="shared" si="85"/>
        <v>0</v>
      </c>
      <c r="H397" s="21">
        <v>0</v>
      </c>
      <c r="I397" s="26">
        <f t="shared" si="87"/>
        <v>0</v>
      </c>
      <c r="J397" s="24"/>
      <c r="K397" s="24"/>
      <c r="L397" s="24"/>
      <c r="M397" s="24"/>
      <c r="N397" s="24"/>
      <c r="O397" s="24"/>
      <c r="P397" s="24"/>
      <c r="Q397" s="30"/>
    </row>
    <row r="398" spans="1:17" ht="13.5" customHeight="1">
      <c r="A398" s="170"/>
      <c r="B398" s="162" t="s">
        <v>67</v>
      </c>
      <c r="C398" s="174" t="s">
        <v>206</v>
      </c>
      <c r="D398" s="20" t="s">
        <v>92</v>
      </c>
      <c r="E398" s="21">
        <f>E399+E400</f>
        <v>29584.538</v>
      </c>
      <c r="F398" s="21">
        <f>F399+F400</f>
        <v>29584.538</v>
      </c>
      <c r="G398" s="21">
        <f t="shared" si="85"/>
        <v>0</v>
      </c>
      <c r="H398" s="21">
        <f>H399+H400</f>
        <v>29557.766</v>
      </c>
      <c r="I398" s="29">
        <f t="shared" si="87"/>
        <v>99.909506783577285</v>
      </c>
      <c r="J398" s="24">
        <v>8</v>
      </c>
      <c r="K398" s="24">
        <v>8</v>
      </c>
      <c r="L398" s="77">
        <f t="shared" ref="L398" si="90">K398*100/J398</f>
        <v>100</v>
      </c>
      <c r="M398" s="24">
        <v>4</v>
      </c>
      <c r="N398" s="24">
        <v>4</v>
      </c>
      <c r="O398" s="24">
        <v>16</v>
      </c>
      <c r="P398" s="24">
        <v>16</v>
      </c>
      <c r="Q398" s="30" t="s">
        <v>83</v>
      </c>
    </row>
    <row r="399" spans="1:17" ht="22.5">
      <c r="A399" s="170"/>
      <c r="B399" s="162"/>
      <c r="C399" s="174"/>
      <c r="D399" s="20" t="s">
        <v>94</v>
      </c>
      <c r="E399" s="21">
        <v>0</v>
      </c>
      <c r="F399" s="21">
        <v>0</v>
      </c>
      <c r="G399" s="21">
        <f t="shared" si="85"/>
        <v>0</v>
      </c>
      <c r="H399" s="21">
        <v>0</v>
      </c>
      <c r="I399" s="26" t="s">
        <v>117</v>
      </c>
      <c r="J399" s="24"/>
      <c r="K399" s="24"/>
      <c r="L399" s="24"/>
      <c r="M399" s="24"/>
      <c r="N399" s="24"/>
      <c r="O399" s="24"/>
      <c r="P399" s="24"/>
      <c r="Q399" s="30"/>
    </row>
    <row r="400" spans="1:17" ht="16.5" customHeight="1">
      <c r="A400" s="170"/>
      <c r="B400" s="162"/>
      <c r="C400" s="174"/>
      <c r="D400" s="20" t="s">
        <v>93</v>
      </c>
      <c r="E400" s="21">
        <v>29584.538</v>
      </c>
      <c r="F400" s="21">
        <v>29584.538</v>
      </c>
      <c r="G400" s="21">
        <f t="shared" si="85"/>
        <v>0</v>
      </c>
      <c r="H400" s="21">
        <v>29557.766</v>
      </c>
      <c r="I400" s="29">
        <f t="shared" si="87"/>
        <v>99.909506783577285</v>
      </c>
      <c r="J400" s="24"/>
      <c r="K400" s="24"/>
      <c r="L400" s="24"/>
      <c r="M400" s="24"/>
      <c r="N400" s="24"/>
      <c r="O400" s="24"/>
      <c r="P400" s="24"/>
      <c r="Q400" s="30"/>
    </row>
    <row r="401" spans="1:17" ht="25.5" customHeight="1">
      <c r="A401" s="170"/>
      <c r="B401" s="162"/>
      <c r="C401" s="174"/>
      <c r="D401" s="20" t="s">
        <v>104</v>
      </c>
      <c r="E401" s="21">
        <v>0</v>
      </c>
      <c r="F401" s="21">
        <v>0</v>
      </c>
      <c r="G401" s="21">
        <f t="shared" si="85"/>
        <v>0</v>
      </c>
      <c r="H401" s="21">
        <v>0</v>
      </c>
      <c r="I401" s="19" t="s">
        <v>117</v>
      </c>
      <c r="J401" s="24"/>
      <c r="K401" s="24"/>
      <c r="L401" s="24"/>
      <c r="M401" s="24"/>
      <c r="N401" s="24"/>
      <c r="O401" s="24"/>
      <c r="P401" s="24"/>
      <c r="Q401" s="30"/>
    </row>
    <row r="402" spans="1:17" s="87" customFormat="1" ht="12.75" customHeight="1">
      <c r="A402" s="210">
        <v>19</v>
      </c>
      <c r="B402" s="222" t="s">
        <v>169</v>
      </c>
      <c r="C402" s="226" t="s">
        <v>195</v>
      </c>
      <c r="D402" s="85" t="s">
        <v>92</v>
      </c>
      <c r="E402" s="86">
        <f>E407+E427+E432+E436+E445+E449</f>
        <v>5465786.3640000001</v>
      </c>
      <c r="F402" s="31">
        <f>F407+F427+F432+F436+F445+F449</f>
        <v>5780861.7810000004</v>
      </c>
      <c r="G402" s="86">
        <f t="shared" si="85"/>
        <v>315075.41700000037</v>
      </c>
      <c r="H402" s="86">
        <f>H407+H427+H432+H436+H445+H449</f>
        <v>5777022.7220000001</v>
      </c>
      <c r="I402" s="73">
        <f>H402/F402*100</f>
        <v>99.933590195624163</v>
      </c>
      <c r="J402" s="49">
        <v>80</v>
      </c>
      <c r="K402" s="49">
        <v>69</v>
      </c>
      <c r="L402" s="73">
        <f t="shared" ref="L402" si="91">K402*100/J402</f>
        <v>86.25</v>
      </c>
      <c r="M402" s="49">
        <v>10</v>
      </c>
      <c r="N402" s="49">
        <v>9</v>
      </c>
      <c r="O402" s="49">
        <v>17</v>
      </c>
      <c r="P402" s="49">
        <v>17</v>
      </c>
      <c r="Q402" s="167" t="s">
        <v>126</v>
      </c>
    </row>
    <row r="403" spans="1:17" s="87" customFormat="1" ht="22.5">
      <c r="A403" s="210"/>
      <c r="B403" s="222"/>
      <c r="C403" s="226"/>
      <c r="D403" s="36" t="s">
        <v>94</v>
      </c>
      <c r="E403" s="21">
        <v>3671475</v>
      </c>
      <c r="F403" s="21">
        <v>3671475</v>
      </c>
      <c r="G403" s="37">
        <f t="shared" si="85"/>
        <v>0</v>
      </c>
      <c r="H403" s="37">
        <v>3664768.37</v>
      </c>
      <c r="I403" s="88">
        <f t="shared" ref="I403:I406" si="92">H403/F403*100</f>
        <v>99.817331453979676</v>
      </c>
      <c r="J403" s="66">
        <v>11</v>
      </c>
      <c r="K403" s="66">
        <v>9</v>
      </c>
      <c r="L403" s="88"/>
      <c r="M403" s="66"/>
      <c r="N403" s="66"/>
      <c r="O403" s="66"/>
      <c r="P403" s="66"/>
      <c r="Q403" s="168"/>
    </row>
    <row r="404" spans="1:17" s="87" customFormat="1" ht="16.5" customHeight="1">
      <c r="A404" s="210"/>
      <c r="B404" s="222"/>
      <c r="C404" s="226"/>
      <c r="D404" s="36" t="s">
        <v>93</v>
      </c>
      <c r="E404" s="21">
        <v>1712658.7439999999</v>
      </c>
      <c r="F404" s="21">
        <v>2027734.1610000001</v>
      </c>
      <c r="G404" s="37">
        <f t="shared" si="85"/>
        <v>315075.41700000013</v>
      </c>
      <c r="H404" s="21">
        <v>2024270.3489999999</v>
      </c>
      <c r="I404" s="88">
        <f t="shared" si="92"/>
        <v>99.829178199656511</v>
      </c>
      <c r="J404" s="66"/>
      <c r="K404" s="66"/>
      <c r="L404" s="88"/>
      <c r="M404" s="66"/>
      <c r="N404" s="66"/>
      <c r="O404" s="66"/>
      <c r="P404" s="66"/>
      <c r="Q404" s="168"/>
    </row>
    <row r="405" spans="1:17" s="87" customFormat="1" ht="18" hidden="1" customHeight="1">
      <c r="A405" s="210"/>
      <c r="B405" s="222"/>
      <c r="C405" s="226"/>
      <c r="D405" s="36" t="s">
        <v>105</v>
      </c>
      <c r="E405" s="21">
        <v>0</v>
      </c>
      <c r="F405" s="21">
        <v>0</v>
      </c>
      <c r="G405" s="37">
        <f t="shared" si="85"/>
        <v>0</v>
      </c>
      <c r="H405" s="21">
        <v>0</v>
      </c>
      <c r="I405" s="88" t="s">
        <v>117</v>
      </c>
      <c r="J405" s="66"/>
      <c r="K405" s="66"/>
      <c r="L405" s="88"/>
      <c r="M405" s="66"/>
      <c r="N405" s="66"/>
      <c r="O405" s="66"/>
      <c r="P405" s="66"/>
      <c r="Q405" s="168"/>
    </row>
    <row r="406" spans="1:17" s="87" customFormat="1" ht="23.25" customHeight="1">
      <c r="A406" s="210"/>
      <c r="B406" s="222"/>
      <c r="C406" s="226"/>
      <c r="D406" s="36" t="s">
        <v>104</v>
      </c>
      <c r="E406" s="21">
        <v>81652.62</v>
      </c>
      <c r="F406" s="21">
        <v>81652.62</v>
      </c>
      <c r="G406" s="37">
        <f t="shared" si="85"/>
        <v>0</v>
      </c>
      <c r="H406" s="21">
        <v>87984.002999999997</v>
      </c>
      <c r="I406" s="88">
        <f t="shared" si="92"/>
        <v>107.7540475737337</v>
      </c>
      <c r="J406" s="66"/>
      <c r="K406" s="66"/>
      <c r="L406" s="88"/>
      <c r="M406" s="66"/>
      <c r="N406" s="66"/>
      <c r="O406" s="66"/>
      <c r="P406" s="66"/>
      <c r="Q406" s="169"/>
    </row>
    <row r="407" spans="1:17" s="87" customFormat="1" ht="15" customHeight="1">
      <c r="A407" s="210"/>
      <c r="B407" s="211" t="s">
        <v>162</v>
      </c>
      <c r="C407" s="212" t="s">
        <v>195</v>
      </c>
      <c r="D407" s="36" t="s">
        <v>92</v>
      </c>
      <c r="E407" s="37">
        <f>E408+E409+E410</f>
        <v>4964761.8940000003</v>
      </c>
      <c r="F407" s="28">
        <f>F408+F409+F410</f>
        <v>5264761.8940000003</v>
      </c>
      <c r="G407" s="37">
        <f t="shared" si="85"/>
        <v>300000</v>
      </c>
      <c r="H407" s="37">
        <f>H408+H409+H410</f>
        <v>5261436.9879999999</v>
      </c>
      <c r="I407" s="88">
        <f>H407/F407*100</f>
        <v>99.936846032794193</v>
      </c>
      <c r="J407" s="66">
        <v>52</v>
      </c>
      <c r="K407" s="66">
        <v>45</v>
      </c>
      <c r="L407" s="88">
        <f t="shared" ref="L407" si="93">K407*100/J407</f>
        <v>86.538461538461533</v>
      </c>
      <c r="M407" s="66">
        <v>5</v>
      </c>
      <c r="N407" s="66">
        <v>5</v>
      </c>
      <c r="O407" s="66">
        <v>10</v>
      </c>
      <c r="P407" s="66">
        <v>10</v>
      </c>
      <c r="Q407" s="68" t="s">
        <v>83</v>
      </c>
    </row>
    <row r="408" spans="1:17" s="87" customFormat="1" ht="22.5">
      <c r="A408" s="210"/>
      <c r="B408" s="211"/>
      <c r="C408" s="212"/>
      <c r="D408" s="36" t="s">
        <v>94</v>
      </c>
      <c r="E408" s="37">
        <v>3650000.8</v>
      </c>
      <c r="F408" s="28">
        <v>3650000.8</v>
      </c>
      <c r="G408" s="37">
        <f t="shared" si="85"/>
        <v>0</v>
      </c>
      <c r="H408" s="37">
        <v>3643863.145</v>
      </c>
      <c r="I408" s="88">
        <f t="shared" ref="I408:I410" si="94">H408/F408*100</f>
        <v>99.831845105349032</v>
      </c>
      <c r="J408" s="66"/>
      <c r="K408" s="66"/>
      <c r="L408" s="88"/>
      <c r="M408" s="66"/>
      <c r="N408" s="66"/>
      <c r="O408" s="66"/>
      <c r="P408" s="66"/>
      <c r="Q408" s="68"/>
    </row>
    <row r="409" spans="1:17" s="87" customFormat="1" ht="16.5" customHeight="1">
      <c r="A409" s="210"/>
      <c r="B409" s="211"/>
      <c r="C409" s="212"/>
      <c r="D409" s="36" t="s">
        <v>93</v>
      </c>
      <c r="E409" s="37">
        <v>1247379.774</v>
      </c>
      <c r="F409" s="37">
        <v>1547379.774</v>
      </c>
      <c r="G409" s="37">
        <f t="shared" si="85"/>
        <v>300000</v>
      </c>
      <c r="H409" s="37">
        <v>1544464.3640000001</v>
      </c>
      <c r="I409" s="88">
        <f t="shared" si="94"/>
        <v>99.811590532008594</v>
      </c>
      <c r="J409" s="66"/>
      <c r="K409" s="66"/>
      <c r="L409" s="88"/>
      <c r="M409" s="66"/>
      <c r="N409" s="66"/>
      <c r="O409" s="66"/>
      <c r="P409" s="66"/>
      <c r="Q409" s="68"/>
    </row>
    <row r="410" spans="1:17" s="87" customFormat="1" ht="38.25" customHeight="1">
      <c r="A410" s="210"/>
      <c r="B410" s="211"/>
      <c r="C410" s="212"/>
      <c r="D410" s="36" t="s">
        <v>104</v>
      </c>
      <c r="E410" s="37">
        <v>67381.320000000007</v>
      </c>
      <c r="F410" s="37">
        <v>67381.320000000007</v>
      </c>
      <c r="G410" s="37">
        <f t="shared" si="85"/>
        <v>0</v>
      </c>
      <c r="H410" s="37">
        <v>73109.479000000007</v>
      </c>
      <c r="I410" s="88">
        <f t="shared" si="94"/>
        <v>108.50110831904153</v>
      </c>
      <c r="J410" s="66"/>
      <c r="K410" s="66"/>
      <c r="L410" s="88"/>
      <c r="M410" s="66"/>
      <c r="N410" s="66"/>
      <c r="O410" s="66"/>
      <c r="P410" s="66"/>
      <c r="Q410" s="68"/>
    </row>
    <row r="411" spans="1:17" s="87" customFormat="1" ht="12" hidden="1" customHeight="1">
      <c r="A411" s="210"/>
      <c r="B411" s="211" t="s">
        <v>122</v>
      </c>
      <c r="C411" s="212" t="s">
        <v>111</v>
      </c>
      <c r="D411" s="36" t="s">
        <v>92</v>
      </c>
      <c r="E411" s="37">
        <v>0</v>
      </c>
      <c r="F411" s="37">
        <v>0</v>
      </c>
      <c r="G411" s="37">
        <f t="shared" si="85"/>
        <v>0</v>
      </c>
      <c r="H411" s="37">
        <v>0</v>
      </c>
      <c r="I411" s="88" t="s">
        <v>117</v>
      </c>
      <c r="J411" s="66"/>
      <c r="K411" s="66"/>
      <c r="L411" s="88"/>
      <c r="M411" s="66"/>
      <c r="N411" s="66"/>
      <c r="O411" s="66"/>
      <c r="P411" s="66"/>
      <c r="Q411" s="68"/>
    </row>
    <row r="412" spans="1:17" s="87" customFormat="1" ht="22.5" hidden="1">
      <c r="A412" s="210"/>
      <c r="B412" s="211"/>
      <c r="C412" s="212"/>
      <c r="D412" s="36" t="s">
        <v>94</v>
      </c>
      <c r="E412" s="37">
        <v>0</v>
      </c>
      <c r="F412" s="37">
        <v>0</v>
      </c>
      <c r="G412" s="37">
        <f t="shared" si="85"/>
        <v>0</v>
      </c>
      <c r="H412" s="37">
        <v>0</v>
      </c>
      <c r="I412" s="88" t="s">
        <v>117</v>
      </c>
      <c r="J412" s="66"/>
      <c r="K412" s="66"/>
      <c r="L412" s="88"/>
      <c r="M412" s="66"/>
      <c r="N412" s="66"/>
      <c r="O412" s="66"/>
      <c r="P412" s="66"/>
      <c r="Q412" s="68"/>
    </row>
    <row r="413" spans="1:17" s="87" customFormat="1" hidden="1">
      <c r="A413" s="210"/>
      <c r="B413" s="211"/>
      <c r="C413" s="212"/>
      <c r="D413" s="36" t="s">
        <v>93</v>
      </c>
      <c r="E413" s="37">
        <v>0</v>
      </c>
      <c r="F413" s="37">
        <v>0</v>
      </c>
      <c r="G413" s="37">
        <f t="shared" si="85"/>
        <v>0</v>
      </c>
      <c r="H413" s="37">
        <v>0</v>
      </c>
      <c r="I413" s="88" t="s">
        <v>117</v>
      </c>
      <c r="J413" s="66"/>
      <c r="K413" s="66"/>
      <c r="L413" s="88"/>
      <c r="M413" s="66"/>
      <c r="N413" s="66"/>
      <c r="O413" s="66"/>
      <c r="P413" s="66"/>
      <c r="Q413" s="68"/>
    </row>
    <row r="414" spans="1:17" s="87" customFormat="1" ht="22.5" hidden="1">
      <c r="A414" s="210"/>
      <c r="B414" s="211"/>
      <c r="C414" s="212"/>
      <c r="D414" s="36" t="s">
        <v>104</v>
      </c>
      <c r="E414" s="37">
        <v>0</v>
      </c>
      <c r="F414" s="37">
        <v>0</v>
      </c>
      <c r="G414" s="37">
        <f t="shared" ref="G414:G439" si="95">F414-E414</f>
        <v>0</v>
      </c>
      <c r="H414" s="37">
        <v>0</v>
      </c>
      <c r="I414" s="88" t="s">
        <v>117</v>
      </c>
      <c r="J414" s="66"/>
      <c r="K414" s="66"/>
      <c r="L414" s="88"/>
      <c r="M414" s="66"/>
      <c r="N414" s="66"/>
      <c r="O414" s="66"/>
      <c r="P414" s="66"/>
      <c r="Q414" s="68"/>
    </row>
    <row r="415" spans="1:17" s="87" customFormat="1" ht="10.5" hidden="1" customHeight="1">
      <c r="A415" s="210"/>
      <c r="B415" s="211" t="s">
        <v>107</v>
      </c>
      <c r="C415" s="212" t="s">
        <v>111</v>
      </c>
      <c r="D415" s="36" t="s">
        <v>92</v>
      </c>
      <c r="E415" s="37"/>
      <c r="F415" s="37"/>
      <c r="G415" s="37">
        <f t="shared" si="95"/>
        <v>0</v>
      </c>
      <c r="H415" s="37"/>
      <c r="I415" s="88" t="e">
        <f>H415/F415*100</f>
        <v>#DIV/0!</v>
      </c>
      <c r="J415" s="66"/>
      <c r="K415" s="66"/>
      <c r="L415" s="88"/>
      <c r="M415" s="66"/>
      <c r="N415" s="66"/>
      <c r="O415" s="66"/>
      <c r="P415" s="66"/>
      <c r="Q415" s="68"/>
    </row>
    <row r="416" spans="1:17" s="87" customFormat="1" ht="22.5" hidden="1">
      <c r="A416" s="210"/>
      <c r="B416" s="211"/>
      <c r="C416" s="212"/>
      <c r="D416" s="36" t="s">
        <v>94</v>
      </c>
      <c r="E416" s="37"/>
      <c r="F416" s="37"/>
      <c r="G416" s="37">
        <f t="shared" si="95"/>
        <v>0</v>
      </c>
      <c r="H416" s="37"/>
      <c r="I416" s="88"/>
      <c r="J416" s="66"/>
      <c r="K416" s="66"/>
      <c r="L416" s="88"/>
      <c r="M416" s="66"/>
      <c r="N416" s="66"/>
      <c r="O416" s="66"/>
      <c r="P416" s="66"/>
      <c r="Q416" s="68"/>
    </row>
    <row r="417" spans="1:17" s="87" customFormat="1" hidden="1">
      <c r="A417" s="210"/>
      <c r="B417" s="211"/>
      <c r="C417" s="212"/>
      <c r="D417" s="36" t="s">
        <v>93</v>
      </c>
      <c r="E417" s="37"/>
      <c r="F417" s="37"/>
      <c r="G417" s="37">
        <f t="shared" si="95"/>
        <v>0</v>
      </c>
      <c r="H417" s="37"/>
      <c r="I417" s="88"/>
      <c r="J417" s="66"/>
      <c r="K417" s="66"/>
      <c r="L417" s="88"/>
      <c r="M417" s="66"/>
      <c r="N417" s="66"/>
      <c r="O417" s="66"/>
      <c r="P417" s="66"/>
      <c r="Q417" s="68"/>
    </row>
    <row r="418" spans="1:17" s="87" customFormat="1" ht="22.5" hidden="1">
      <c r="A418" s="210"/>
      <c r="B418" s="211"/>
      <c r="C418" s="212"/>
      <c r="D418" s="36" t="s">
        <v>104</v>
      </c>
      <c r="E418" s="37"/>
      <c r="F418" s="37"/>
      <c r="G418" s="37">
        <f t="shared" si="95"/>
        <v>0</v>
      </c>
      <c r="H418" s="37"/>
      <c r="I418" s="88" t="e">
        <f t="shared" ref="I418" si="96">H418/F418*100</f>
        <v>#DIV/0!</v>
      </c>
      <c r="J418" s="66"/>
      <c r="K418" s="66"/>
      <c r="L418" s="88"/>
      <c r="M418" s="66"/>
      <c r="N418" s="66"/>
      <c r="O418" s="66"/>
      <c r="P418" s="66"/>
      <c r="Q418" s="68"/>
    </row>
    <row r="419" spans="1:17" s="87" customFormat="1" ht="15" hidden="1" customHeight="1">
      <c r="A419" s="210"/>
      <c r="B419" s="211" t="s">
        <v>96</v>
      </c>
      <c r="C419" s="212" t="s">
        <v>111</v>
      </c>
      <c r="D419" s="36" t="s">
        <v>92</v>
      </c>
      <c r="E419" s="37"/>
      <c r="F419" s="37"/>
      <c r="G419" s="37">
        <f t="shared" si="95"/>
        <v>0</v>
      </c>
      <c r="H419" s="37"/>
      <c r="I419" s="88" t="e">
        <f>H419/F419*100</f>
        <v>#DIV/0!</v>
      </c>
      <c r="J419" s="66"/>
      <c r="K419" s="66"/>
      <c r="L419" s="88"/>
      <c r="M419" s="66"/>
      <c r="N419" s="66"/>
      <c r="O419" s="66"/>
      <c r="P419" s="66"/>
      <c r="Q419" s="68"/>
    </row>
    <row r="420" spans="1:17" s="87" customFormat="1" ht="22.5" hidden="1">
      <c r="A420" s="210"/>
      <c r="B420" s="211"/>
      <c r="C420" s="212"/>
      <c r="D420" s="36" t="s">
        <v>94</v>
      </c>
      <c r="E420" s="37"/>
      <c r="F420" s="37"/>
      <c r="G420" s="37">
        <f t="shared" si="95"/>
        <v>0</v>
      </c>
      <c r="H420" s="37"/>
      <c r="I420" s="88" t="e">
        <f t="shared" ref="I420:I421" si="97">H420/F420*100</f>
        <v>#DIV/0!</v>
      </c>
      <c r="J420" s="66"/>
      <c r="K420" s="66"/>
      <c r="L420" s="88"/>
      <c r="M420" s="66"/>
      <c r="N420" s="66"/>
      <c r="O420" s="66"/>
      <c r="P420" s="66"/>
      <c r="Q420" s="68"/>
    </row>
    <row r="421" spans="1:17" s="87" customFormat="1" hidden="1">
      <c r="A421" s="210"/>
      <c r="B421" s="211"/>
      <c r="C421" s="212"/>
      <c r="D421" s="36" t="s">
        <v>93</v>
      </c>
      <c r="E421" s="37"/>
      <c r="F421" s="37"/>
      <c r="G421" s="37">
        <f t="shared" si="95"/>
        <v>0</v>
      </c>
      <c r="H421" s="37"/>
      <c r="I421" s="88" t="e">
        <f t="shared" si="97"/>
        <v>#DIV/0!</v>
      </c>
      <c r="J421" s="66"/>
      <c r="K421" s="66"/>
      <c r="L421" s="88"/>
      <c r="M421" s="66"/>
      <c r="N421" s="66"/>
      <c r="O421" s="66"/>
      <c r="P421" s="66"/>
      <c r="Q421" s="68"/>
    </row>
    <row r="422" spans="1:17" s="87" customFormat="1" ht="30.75" hidden="1" customHeight="1">
      <c r="A422" s="210"/>
      <c r="B422" s="211"/>
      <c r="C422" s="212"/>
      <c r="D422" s="36" t="s">
        <v>104</v>
      </c>
      <c r="E422" s="37"/>
      <c r="F422" s="37"/>
      <c r="G422" s="37">
        <f t="shared" si="95"/>
        <v>0</v>
      </c>
      <c r="H422" s="37"/>
      <c r="I422" s="88" t="e">
        <f>H422/F422*100</f>
        <v>#DIV/0!</v>
      </c>
      <c r="J422" s="66"/>
      <c r="K422" s="66"/>
      <c r="L422" s="88"/>
      <c r="M422" s="66"/>
      <c r="N422" s="66"/>
      <c r="O422" s="66"/>
      <c r="P422" s="66"/>
      <c r="Q422" s="68"/>
    </row>
    <row r="423" spans="1:17" s="87" customFormat="1" ht="12.75" hidden="1" customHeight="1">
      <c r="A423" s="210"/>
      <c r="B423" s="211" t="s">
        <v>97</v>
      </c>
      <c r="C423" s="212" t="s">
        <v>111</v>
      </c>
      <c r="D423" s="36" t="s">
        <v>92</v>
      </c>
      <c r="E423" s="37"/>
      <c r="F423" s="37"/>
      <c r="G423" s="37">
        <f t="shared" si="95"/>
        <v>0</v>
      </c>
      <c r="H423" s="37"/>
      <c r="I423" s="88" t="e">
        <f>H423/F423*100</f>
        <v>#DIV/0!</v>
      </c>
      <c r="J423" s="66"/>
      <c r="K423" s="66"/>
      <c r="L423" s="88"/>
      <c r="M423" s="66"/>
      <c r="N423" s="66"/>
      <c r="O423" s="66"/>
      <c r="P423" s="66"/>
      <c r="Q423" s="68"/>
    </row>
    <row r="424" spans="1:17" s="87" customFormat="1" ht="22.5" hidden="1">
      <c r="A424" s="210"/>
      <c r="B424" s="211"/>
      <c r="C424" s="212"/>
      <c r="D424" s="36" t="s">
        <v>94</v>
      </c>
      <c r="E424" s="37"/>
      <c r="F424" s="37"/>
      <c r="G424" s="37">
        <f t="shared" si="95"/>
        <v>0</v>
      </c>
      <c r="H424" s="37"/>
      <c r="I424" s="88"/>
      <c r="J424" s="66"/>
      <c r="K424" s="66"/>
      <c r="L424" s="88"/>
      <c r="M424" s="66"/>
      <c r="N424" s="66"/>
      <c r="O424" s="66"/>
      <c r="P424" s="66"/>
      <c r="Q424" s="68"/>
    </row>
    <row r="425" spans="1:17" s="87" customFormat="1" hidden="1">
      <c r="A425" s="210"/>
      <c r="B425" s="211"/>
      <c r="C425" s="212"/>
      <c r="D425" s="36" t="s">
        <v>93</v>
      </c>
      <c r="E425" s="37"/>
      <c r="F425" s="37"/>
      <c r="G425" s="37">
        <f t="shared" si="95"/>
        <v>0</v>
      </c>
      <c r="H425" s="37"/>
      <c r="I425" s="88"/>
      <c r="J425" s="66"/>
      <c r="K425" s="66"/>
      <c r="L425" s="88"/>
      <c r="M425" s="66"/>
      <c r="N425" s="66"/>
      <c r="O425" s="66"/>
      <c r="P425" s="66"/>
      <c r="Q425" s="68"/>
    </row>
    <row r="426" spans="1:17" s="87" customFormat="1" ht="3.75" hidden="1" customHeight="1">
      <c r="A426" s="210"/>
      <c r="B426" s="211"/>
      <c r="C426" s="212"/>
      <c r="D426" s="36" t="s">
        <v>104</v>
      </c>
      <c r="E426" s="37"/>
      <c r="F426" s="37"/>
      <c r="G426" s="37">
        <f t="shared" si="95"/>
        <v>0</v>
      </c>
      <c r="H426" s="37"/>
      <c r="I426" s="88" t="e">
        <f t="shared" ref="I426" si="98">H426/F426*100</f>
        <v>#DIV/0!</v>
      </c>
      <c r="J426" s="66"/>
      <c r="K426" s="66"/>
      <c r="L426" s="88"/>
      <c r="M426" s="66"/>
      <c r="N426" s="66"/>
      <c r="O426" s="66"/>
      <c r="P426" s="66"/>
      <c r="Q426" s="68"/>
    </row>
    <row r="427" spans="1:17" s="87" customFormat="1" ht="11.25" hidden="1" customHeight="1">
      <c r="A427" s="210"/>
      <c r="B427" s="211" t="s">
        <v>161</v>
      </c>
      <c r="C427" s="212" t="s">
        <v>164</v>
      </c>
      <c r="D427" s="36" t="s">
        <v>92</v>
      </c>
      <c r="E427" s="37">
        <f>E428+E429+E430+E431</f>
        <v>0</v>
      </c>
      <c r="F427" s="37">
        <f>F428+F429+F430+F431</f>
        <v>0</v>
      </c>
      <c r="G427" s="37">
        <f t="shared" si="95"/>
        <v>0</v>
      </c>
      <c r="H427" s="37">
        <f>H428+H429+H430+H431</f>
        <v>0</v>
      </c>
      <c r="I427" s="88" t="e">
        <f>H427/F427*100</f>
        <v>#DIV/0!</v>
      </c>
      <c r="J427" s="66"/>
      <c r="K427" s="66"/>
      <c r="L427" s="91"/>
      <c r="M427" s="66"/>
      <c r="N427" s="66"/>
      <c r="O427" s="66"/>
      <c r="P427" s="66"/>
      <c r="Q427" s="68" t="s">
        <v>83</v>
      </c>
    </row>
    <row r="428" spans="1:17" s="87" customFormat="1" ht="22.5" hidden="1">
      <c r="A428" s="210"/>
      <c r="B428" s="211"/>
      <c r="C428" s="212"/>
      <c r="D428" s="36" t="s">
        <v>94</v>
      </c>
      <c r="E428" s="37"/>
      <c r="F428" s="37"/>
      <c r="G428" s="37">
        <f t="shared" si="95"/>
        <v>0</v>
      </c>
      <c r="H428" s="37"/>
      <c r="I428" s="88" t="e">
        <f t="shared" ref="I428:I431" si="99">H428/F428*100</f>
        <v>#DIV/0!</v>
      </c>
      <c r="J428" s="66"/>
      <c r="K428" s="66"/>
      <c r="L428" s="91"/>
      <c r="M428" s="66"/>
      <c r="N428" s="66"/>
      <c r="O428" s="66"/>
      <c r="P428" s="66"/>
      <c r="Q428" s="68"/>
    </row>
    <row r="429" spans="1:17" s="87" customFormat="1" ht="19.5" hidden="1" customHeight="1">
      <c r="A429" s="210"/>
      <c r="B429" s="211"/>
      <c r="C429" s="212"/>
      <c r="D429" s="36" t="s">
        <v>93</v>
      </c>
      <c r="E429" s="37"/>
      <c r="F429" s="37"/>
      <c r="G429" s="37">
        <f t="shared" si="95"/>
        <v>0</v>
      </c>
      <c r="H429" s="37"/>
      <c r="I429" s="88" t="e">
        <f t="shared" si="99"/>
        <v>#DIV/0!</v>
      </c>
      <c r="J429" s="66"/>
      <c r="K429" s="66"/>
      <c r="L429" s="91"/>
      <c r="M429" s="66"/>
      <c r="N429" s="66"/>
      <c r="O429" s="66"/>
      <c r="P429" s="66"/>
      <c r="Q429" s="68"/>
    </row>
    <row r="430" spans="1:17" s="87" customFormat="1" ht="24" hidden="1" customHeight="1">
      <c r="A430" s="210"/>
      <c r="B430" s="211"/>
      <c r="C430" s="212"/>
      <c r="D430" s="36" t="s">
        <v>105</v>
      </c>
      <c r="E430" s="37"/>
      <c r="F430" s="37"/>
      <c r="G430" s="37">
        <f t="shared" si="95"/>
        <v>0</v>
      </c>
      <c r="H430" s="37"/>
      <c r="I430" s="88" t="e">
        <f t="shared" ref="I430" si="100">H430/F430*100</f>
        <v>#DIV/0!</v>
      </c>
      <c r="J430" s="66"/>
      <c r="K430" s="66"/>
      <c r="L430" s="91"/>
      <c r="M430" s="66"/>
      <c r="N430" s="66"/>
      <c r="O430" s="66"/>
      <c r="P430" s="66"/>
      <c r="Q430" s="68"/>
    </row>
    <row r="431" spans="1:17" s="87" customFormat="1" ht="24" hidden="1" customHeight="1">
      <c r="A431" s="210"/>
      <c r="B431" s="211"/>
      <c r="C431" s="212"/>
      <c r="D431" s="36" t="s">
        <v>104</v>
      </c>
      <c r="E431" s="37"/>
      <c r="F431" s="37"/>
      <c r="G431" s="37">
        <f t="shared" si="95"/>
        <v>0</v>
      </c>
      <c r="H431" s="37"/>
      <c r="I431" s="88" t="e">
        <f t="shared" si="99"/>
        <v>#DIV/0!</v>
      </c>
      <c r="J431" s="66"/>
      <c r="K431" s="66"/>
      <c r="L431" s="91"/>
      <c r="M431" s="66"/>
      <c r="N431" s="66"/>
      <c r="O431" s="66"/>
      <c r="P431" s="66"/>
      <c r="Q431" s="68"/>
    </row>
    <row r="432" spans="1:17" s="87" customFormat="1" ht="14.25" customHeight="1">
      <c r="A432" s="210"/>
      <c r="B432" s="211" t="s">
        <v>160</v>
      </c>
      <c r="C432" s="212" t="s">
        <v>195</v>
      </c>
      <c r="D432" s="36" t="s">
        <v>92</v>
      </c>
      <c r="E432" s="37">
        <f>E433+E434+E435</f>
        <v>22541.07</v>
      </c>
      <c r="F432" s="37">
        <f>F433+F434+F435</f>
        <v>22541.07</v>
      </c>
      <c r="G432" s="37">
        <f t="shared" si="95"/>
        <v>0</v>
      </c>
      <c r="H432" s="37">
        <f>H433+H434+H435</f>
        <v>22490.298999999999</v>
      </c>
      <c r="I432" s="88">
        <f>H432/F432*100</f>
        <v>99.774762245093058</v>
      </c>
      <c r="J432" s="66">
        <v>4</v>
      </c>
      <c r="K432" s="66">
        <v>4</v>
      </c>
      <c r="L432" s="91">
        <f t="shared" ref="L432" si="101">K432*100/J432</f>
        <v>100</v>
      </c>
      <c r="M432" s="66">
        <v>1</v>
      </c>
      <c r="N432" s="66">
        <v>1</v>
      </c>
      <c r="O432" s="66">
        <v>1</v>
      </c>
      <c r="P432" s="66">
        <v>1</v>
      </c>
      <c r="Q432" s="68" t="s">
        <v>83</v>
      </c>
    </row>
    <row r="433" spans="1:17" s="87" customFormat="1" ht="22.5">
      <c r="A433" s="210"/>
      <c r="B433" s="211"/>
      <c r="C433" s="212"/>
      <c r="D433" s="36" t="s">
        <v>94</v>
      </c>
      <c r="E433" s="37">
        <v>9789.2999999999993</v>
      </c>
      <c r="F433" s="37">
        <v>9789.2999999999993</v>
      </c>
      <c r="G433" s="37">
        <f t="shared" si="95"/>
        <v>0</v>
      </c>
      <c r="H433" s="37">
        <v>9220.3250000000007</v>
      </c>
      <c r="I433" s="88">
        <f t="shared" ref="I433:I434" si="102">H433/F433*100</f>
        <v>94.187786665032249</v>
      </c>
      <c r="J433" s="66"/>
      <c r="K433" s="66"/>
      <c r="L433" s="91"/>
      <c r="M433" s="66"/>
      <c r="N433" s="66"/>
      <c r="O433" s="66"/>
      <c r="P433" s="66"/>
      <c r="Q433" s="68"/>
    </row>
    <row r="434" spans="1:17" s="87" customFormat="1" ht="18" customHeight="1">
      <c r="A434" s="210"/>
      <c r="B434" s="211"/>
      <c r="C434" s="212"/>
      <c r="D434" s="36" t="s">
        <v>93</v>
      </c>
      <c r="E434" s="37">
        <v>1462.77</v>
      </c>
      <c r="F434" s="37">
        <v>1462.77</v>
      </c>
      <c r="G434" s="37">
        <f t="shared" si="95"/>
        <v>0</v>
      </c>
      <c r="H434" s="37">
        <v>1377.75</v>
      </c>
      <c r="I434" s="88">
        <f t="shared" si="102"/>
        <v>94.187739699337556</v>
      </c>
      <c r="J434" s="66"/>
      <c r="K434" s="66"/>
      <c r="L434" s="91"/>
      <c r="M434" s="66"/>
      <c r="N434" s="66"/>
      <c r="O434" s="66"/>
      <c r="P434" s="66"/>
      <c r="Q434" s="68"/>
    </row>
    <row r="435" spans="1:17" s="87" customFormat="1" ht="22.5" customHeight="1">
      <c r="A435" s="210"/>
      <c r="B435" s="211"/>
      <c r="C435" s="212"/>
      <c r="D435" s="36" t="s">
        <v>104</v>
      </c>
      <c r="E435" s="37">
        <v>11289</v>
      </c>
      <c r="F435" s="37">
        <v>11289</v>
      </c>
      <c r="G435" s="37">
        <f t="shared" si="95"/>
        <v>0</v>
      </c>
      <c r="H435" s="37">
        <v>11892.224</v>
      </c>
      <c r="I435" s="88">
        <f>H435/F435*100</f>
        <v>105.34346709185934</v>
      </c>
      <c r="J435" s="66"/>
      <c r="K435" s="66"/>
      <c r="L435" s="91"/>
      <c r="M435" s="66"/>
      <c r="N435" s="66"/>
      <c r="O435" s="66"/>
      <c r="P435" s="66"/>
      <c r="Q435" s="68"/>
    </row>
    <row r="436" spans="1:17" s="87" customFormat="1" ht="15" customHeight="1">
      <c r="A436" s="210"/>
      <c r="B436" s="211" t="s">
        <v>159</v>
      </c>
      <c r="C436" s="212" t="s">
        <v>68</v>
      </c>
      <c r="D436" s="36" t="s">
        <v>92</v>
      </c>
      <c r="E436" s="37">
        <f>E438+E439+E437</f>
        <v>392890.85000000003</v>
      </c>
      <c r="F436" s="37">
        <f>F437+F438+F439</f>
        <v>392890.85000000003</v>
      </c>
      <c r="G436" s="37">
        <f t="shared" si="95"/>
        <v>0</v>
      </c>
      <c r="H436" s="37">
        <f>H438+H439+H437</f>
        <v>392815.35500000004</v>
      </c>
      <c r="I436" s="88">
        <f>H436/F436*100</f>
        <v>99.980784739578439</v>
      </c>
      <c r="J436" s="66">
        <v>12</v>
      </c>
      <c r="K436" s="66">
        <v>10</v>
      </c>
      <c r="L436" s="91">
        <f t="shared" ref="L436" si="103">K436*100/J436</f>
        <v>83.333333333333329</v>
      </c>
      <c r="M436" s="66">
        <v>3</v>
      </c>
      <c r="N436" s="66">
        <v>2</v>
      </c>
      <c r="O436" s="66">
        <v>5</v>
      </c>
      <c r="P436" s="66">
        <v>5</v>
      </c>
      <c r="Q436" s="68" t="s">
        <v>83</v>
      </c>
    </row>
    <row r="437" spans="1:17" s="87" customFormat="1" ht="22.5">
      <c r="A437" s="210"/>
      <c r="B437" s="211"/>
      <c r="C437" s="212"/>
      <c r="D437" s="36" t="s">
        <v>94</v>
      </c>
      <c r="E437" s="37">
        <v>11684.9</v>
      </c>
      <c r="F437" s="37">
        <v>11684.9</v>
      </c>
      <c r="G437" s="37">
        <f t="shared" si="95"/>
        <v>0</v>
      </c>
      <c r="H437" s="37">
        <v>11684.9</v>
      </c>
      <c r="I437" s="88">
        <f>H437/F437*100</f>
        <v>100</v>
      </c>
      <c r="J437" s="66"/>
      <c r="K437" s="66"/>
      <c r="L437" s="91"/>
      <c r="M437" s="66"/>
      <c r="N437" s="66"/>
      <c r="O437" s="66"/>
      <c r="P437" s="66"/>
      <c r="Q437" s="68"/>
    </row>
    <row r="438" spans="1:17" s="87" customFormat="1" ht="16.5" customHeight="1">
      <c r="A438" s="210"/>
      <c r="B438" s="211"/>
      <c r="C438" s="212"/>
      <c r="D438" s="36" t="s">
        <v>93</v>
      </c>
      <c r="E438" s="37">
        <v>378223.65</v>
      </c>
      <c r="F438" s="37">
        <v>378223.65</v>
      </c>
      <c r="G438" s="37">
        <f t="shared" si="95"/>
        <v>0</v>
      </c>
      <c r="H438" s="37">
        <v>378148.15500000003</v>
      </c>
      <c r="I438" s="88">
        <f t="shared" ref="I438:I439" si="104">H438/F438*100</f>
        <v>99.980039587688395</v>
      </c>
      <c r="J438" s="66"/>
      <c r="K438" s="66"/>
      <c r="L438" s="91"/>
      <c r="M438" s="66"/>
      <c r="N438" s="66"/>
      <c r="O438" s="66"/>
      <c r="P438" s="66"/>
      <c r="Q438" s="68"/>
    </row>
    <row r="439" spans="1:17" s="87" customFormat="1" ht="23.25" customHeight="1">
      <c r="A439" s="210"/>
      <c r="B439" s="211"/>
      <c r="C439" s="212"/>
      <c r="D439" s="36" t="s">
        <v>104</v>
      </c>
      <c r="E439" s="37">
        <v>2982.3</v>
      </c>
      <c r="F439" s="37">
        <v>2982.3</v>
      </c>
      <c r="G439" s="37">
        <f t="shared" si="95"/>
        <v>0</v>
      </c>
      <c r="H439" s="37">
        <v>2982.3</v>
      </c>
      <c r="I439" s="88">
        <f t="shared" si="104"/>
        <v>100</v>
      </c>
      <c r="J439" s="66"/>
      <c r="K439" s="66"/>
      <c r="L439" s="91"/>
      <c r="M439" s="66"/>
      <c r="N439" s="66"/>
      <c r="O439" s="66"/>
      <c r="P439" s="66"/>
      <c r="Q439" s="68"/>
    </row>
    <row r="440" spans="1:17" s="87" customFormat="1" ht="13.5" customHeight="1">
      <c r="A440" s="210"/>
      <c r="B440" s="89" t="s">
        <v>131</v>
      </c>
      <c r="C440" s="90"/>
      <c r="D440" s="36"/>
      <c r="E440" s="37"/>
      <c r="F440" s="37"/>
      <c r="G440" s="37"/>
      <c r="H440" s="37"/>
      <c r="I440" s="91"/>
      <c r="J440" s="66"/>
      <c r="K440" s="66"/>
      <c r="L440" s="91"/>
      <c r="M440" s="66"/>
      <c r="N440" s="66"/>
      <c r="O440" s="66"/>
      <c r="P440" s="66"/>
      <c r="Q440" s="68"/>
    </row>
    <row r="441" spans="1:17" s="87" customFormat="1" ht="17.25" customHeight="1">
      <c r="A441" s="210"/>
      <c r="B441" s="211" t="s">
        <v>168</v>
      </c>
      <c r="C441" s="212" t="s">
        <v>68</v>
      </c>
      <c r="D441" s="36" t="s">
        <v>92</v>
      </c>
      <c r="E441" s="37">
        <f>E443+E444</f>
        <v>25217.512999999999</v>
      </c>
      <c r="F441" s="37">
        <f>F443+F444</f>
        <v>25217.512999999999</v>
      </c>
      <c r="G441" s="37">
        <f t="shared" ref="G441:G452" si="105">F441-E441</f>
        <v>0</v>
      </c>
      <c r="H441" s="37">
        <v>34425.178</v>
      </c>
      <c r="I441" s="88">
        <f>H441/F441*100</f>
        <v>136.51297810374879</v>
      </c>
      <c r="J441" s="66">
        <v>4</v>
      </c>
      <c r="K441" s="66">
        <v>3</v>
      </c>
      <c r="L441" s="91">
        <f t="shared" ref="L441" si="106">K441*100/J441</f>
        <v>75</v>
      </c>
      <c r="M441" s="66">
        <v>1</v>
      </c>
      <c r="N441" s="66">
        <v>0</v>
      </c>
      <c r="O441" s="66">
        <v>1</v>
      </c>
      <c r="P441" s="66">
        <v>1</v>
      </c>
      <c r="Q441" s="30" t="s">
        <v>83</v>
      </c>
    </row>
    <row r="442" spans="1:17" s="87" customFormat="1" ht="22.5">
      <c r="A442" s="210"/>
      <c r="B442" s="211"/>
      <c r="C442" s="212"/>
      <c r="D442" s="36" t="s">
        <v>94</v>
      </c>
      <c r="E442" s="37">
        <v>0</v>
      </c>
      <c r="F442" s="37">
        <v>0</v>
      </c>
      <c r="G442" s="37">
        <f t="shared" si="105"/>
        <v>0</v>
      </c>
      <c r="H442" s="37">
        <v>0</v>
      </c>
      <c r="I442" s="91" t="s">
        <v>117</v>
      </c>
      <c r="J442" s="66"/>
      <c r="K442" s="66"/>
      <c r="L442" s="91"/>
      <c r="M442" s="66"/>
      <c r="N442" s="66"/>
      <c r="O442" s="66"/>
      <c r="P442" s="66"/>
      <c r="Q442" s="68"/>
    </row>
    <row r="443" spans="1:17" s="87" customFormat="1" ht="14.25" customHeight="1">
      <c r="A443" s="210"/>
      <c r="B443" s="211"/>
      <c r="C443" s="212"/>
      <c r="D443" s="36" t="s">
        <v>93</v>
      </c>
      <c r="E443" s="37">
        <v>22235.213</v>
      </c>
      <c r="F443" s="37">
        <v>22235.213</v>
      </c>
      <c r="G443" s="37">
        <f t="shared" si="105"/>
        <v>0</v>
      </c>
      <c r="H443" s="37">
        <v>22159.78</v>
      </c>
      <c r="I443" s="88">
        <f t="shared" ref="I443:I444" si="107">H443/F443*100</f>
        <v>99.660749820566139</v>
      </c>
      <c r="J443" s="66"/>
      <c r="K443" s="66"/>
      <c r="L443" s="91"/>
      <c r="M443" s="66"/>
      <c r="N443" s="66"/>
      <c r="O443" s="66"/>
      <c r="P443" s="66"/>
      <c r="Q443" s="68"/>
    </row>
    <row r="444" spans="1:17" s="87" customFormat="1" ht="22.5" customHeight="1">
      <c r="A444" s="210"/>
      <c r="B444" s="211"/>
      <c r="C444" s="212"/>
      <c r="D444" s="36" t="s">
        <v>104</v>
      </c>
      <c r="E444" s="37">
        <v>2982.3</v>
      </c>
      <c r="F444" s="37">
        <v>2982.3</v>
      </c>
      <c r="G444" s="37">
        <f t="shared" si="105"/>
        <v>0</v>
      </c>
      <c r="H444" s="37">
        <v>2982.3</v>
      </c>
      <c r="I444" s="88">
        <f t="shared" si="107"/>
        <v>100</v>
      </c>
      <c r="J444" s="66"/>
      <c r="K444" s="66"/>
      <c r="L444" s="91"/>
      <c r="M444" s="66"/>
      <c r="N444" s="66"/>
      <c r="O444" s="66"/>
      <c r="P444" s="66"/>
      <c r="Q444" s="68"/>
    </row>
    <row r="445" spans="1:17" s="87" customFormat="1" ht="11.25" hidden="1" customHeight="1">
      <c r="A445" s="210"/>
      <c r="B445" s="211" t="s">
        <v>158</v>
      </c>
      <c r="C445" s="212" t="s">
        <v>164</v>
      </c>
      <c r="D445" s="36" t="s">
        <v>92</v>
      </c>
      <c r="E445" s="37">
        <f>E446+E447+E448</f>
        <v>0</v>
      </c>
      <c r="F445" s="37">
        <v>0</v>
      </c>
      <c r="G445" s="37">
        <f t="shared" si="105"/>
        <v>0</v>
      </c>
      <c r="H445" s="37">
        <v>0</v>
      </c>
      <c r="I445" s="88" t="e">
        <f>H445/F445*100</f>
        <v>#DIV/0!</v>
      </c>
      <c r="J445" s="66"/>
      <c r="K445" s="66"/>
      <c r="L445" s="91"/>
      <c r="M445" s="66"/>
      <c r="N445" s="66"/>
      <c r="O445" s="66"/>
      <c r="P445" s="66"/>
      <c r="Q445" s="68" t="s">
        <v>83</v>
      </c>
    </row>
    <row r="446" spans="1:17" s="87" customFormat="1" ht="24" hidden="1" customHeight="1">
      <c r="A446" s="210"/>
      <c r="B446" s="211"/>
      <c r="C446" s="212"/>
      <c r="D446" s="36" t="s">
        <v>94</v>
      </c>
      <c r="E446" s="37">
        <v>0</v>
      </c>
      <c r="F446" s="37">
        <v>0</v>
      </c>
      <c r="G446" s="37">
        <f t="shared" si="105"/>
        <v>0</v>
      </c>
      <c r="H446" s="37">
        <v>0</v>
      </c>
      <c r="I446" s="91" t="s">
        <v>117</v>
      </c>
      <c r="J446" s="66"/>
      <c r="K446" s="66"/>
      <c r="L446" s="88"/>
      <c r="M446" s="66"/>
      <c r="N446" s="66"/>
      <c r="O446" s="66"/>
      <c r="P446" s="66"/>
      <c r="Q446" s="70"/>
    </row>
    <row r="447" spans="1:17" s="87" customFormat="1" ht="16.5" hidden="1" customHeight="1">
      <c r="A447" s="210"/>
      <c r="B447" s="211"/>
      <c r="C447" s="212"/>
      <c r="D447" s="36" t="s">
        <v>93</v>
      </c>
      <c r="E447" s="37">
        <v>0</v>
      </c>
      <c r="F447" s="37">
        <v>0</v>
      </c>
      <c r="G447" s="37">
        <f t="shared" si="105"/>
        <v>0</v>
      </c>
      <c r="H447" s="37">
        <v>0</v>
      </c>
      <c r="I447" s="88" t="e">
        <f t="shared" ref="I447" si="108">H447/F447*100</f>
        <v>#DIV/0!</v>
      </c>
      <c r="J447" s="66"/>
      <c r="K447" s="66"/>
      <c r="L447" s="88"/>
      <c r="M447" s="66"/>
      <c r="N447" s="66"/>
      <c r="O447" s="66"/>
      <c r="P447" s="66"/>
      <c r="Q447" s="70"/>
    </row>
    <row r="448" spans="1:17" s="87" customFormat="1" ht="24" hidden="1" customHeight="1">
      <c r="A448" s="210"/>
      <c r="B448" s="211"/>
      <c r="C448" s="212"/>
      <c r="D448" s="36" t="s">
        <v>104</v>
      </c>
      <c r="E448" s="37">
        <v>0</v>
      </c>
      <c r="F448" s="37">
        <v>0</v>
      </c>
      <c r="G448" s="37">
        <f t="shared" si="105"/>
        <v>0</v>
      </c>
      <c r="H448" s="37">
        <v>0</v>
      </c>
      <c r="I448" s="88" t="s">
        <v>117</v>
      </c>
      <c r="J448" s="66"/>
      <c r="K448" s="66"/>
      <c r="L448" s="88"/>
      <c r="M448" s="66"/>
      <c r="N448" s="66"/>
      <c r="O448" s="66"/>
      <c r="P448" s="66"/>
      <c r="Q448" s="68"/>
    </row>
    <row r="449" spans="1:17" s="87" customFormat="1" ht="15.75" customHeight="1">
      <c r="A449" s="210"/>
      <c r="B449" s="211" t="s">
        <v>181</v>
      </c>
      <c r="C449" s="212" t="s">
        <v>195</v>
      </c>
      <c r="D449" s="36" t="s">
        <v>92</v>
      </c>
      <c r="E449" s="37">
        <f>E450+E451</f>
        <v>85592.55</v>
      </c>
      <c r="F449" s="37">
        <f>F450+F451</f>
        <v>100667.967</v>
      </c>
      <c r="G449" s="37">
        <f t="shared" si="105"/>
        <v>15075.417000000001</v>
      </c>
      <c r="H449" s="37">
        <f>H450+H451</f>
        <v>100280.08</v>
      </c>
      <c r="I449" s="88">
        <f>H449/F449*100</f>
        <v>99.614686765254717</v>
      </c>
      <c r="J449" s="66">
        <v>1</v>
      </c>
      <c r="K449" s="66">
        <v>1</v>
      </c>
      <c r="L449" s="91">
        <f t="shared" ref="L449" si="109">K449*100/J449</f>
        <v>100</v>
      </c>
      <c r="M449" s="66">
        <v>1</v>
      </c>
      <c r="N449" s="66">
        <v>1</v>
      </c>
      <c r="O449" s="66">
        <v>1</v>
      </c>
      <c r="P449" s="66">
        <v>1</v>
      </c>
      <c r="Q449" s="70" t="s">
        <v>83</v>
      </c>
    </row>
    <row r="450" spans="1:17" s="87" customFormat="1" ht="22.5">
      <c r="A450" s="210"/>
      <c r="B450" s="211"/>
      <c r="C450" s="212"/>
      <c r="D450" s="36" t="s">
        <v>94</v>
      </c>
      <c r="E450" s="37">
        <v>0</v>
      </c>
      <c r="F450" s="37">
        <v>0</v>
      </c>
      <c r="G450" s="37">
        <f t="shared" si="105"/>
        <v>0</v>
      </c>
      <c r="H450" s="37">
        <v>0</v>
      </c>
      <c r="I450" s="88" t="s">
        <v>117</v>
      </c>
      <c r="J450" s="66"/>
      <c r="K450" s="66"/>
      <c r="L450" s="88"/>
      <c r="M450" s="66"/>
      <c r="N450" s="66"/>
      <c r="O450" s="66"/>
      <c r="P450" s="66"/>
      <c r="Q450" s="70"/>
    </row>
    <row r="451" spans="1:17" s="87" customFormat="1" ht="18" customHeight="1">
      <c r="A451" s="210"/>
      <c r="B451" s="211"/>
      <c r="C451" s="212"/>
      <c r="D451" s="36" t="s">
        <v>93</v>
      </c>
      <c r="E451" s="37">
        <v>85592.55</v>
      </c>
      <c r="F451" s="37">
        <v>100667.967</v>
      </c>
      <c r="G451" s="37">
        <f t="shared" si="105"/>
        <v>15075.417000000001</v>
      </c>
      <c r="H451" s="37">
        <v>100280.08</v>
      </c>
      <c r="I451" s="88">
        <f t="shared" ref="I451:I472" si="110">H451/F451*100</f>
        <v>99.614686765254717</v>
      </c>
      <c r="J451" s="66"/>
      <c r="K451" s="66"/>
      <c r="L451" s="88"/>
      <c r="M451" s="66"/>
      <c r="N451" s="66"/>
      <c r="O451" s="66"/>
      <c r="P451" s="66"/>
      <c r="Q451" s="70"/>
    </row>
    <row r="452" spans="1:17" s="87" customFormat="1" ht="26.25" customHeight="1">
      <c r="A452" s="210"/>
      <c r="B452" s="211"/>
      <c r="C452" s="212"/>
      <c r="D452" s="36" t="s">
        <v>104</v>
      </c>
      <c r="E452" s="37">
        <v>0</v>
      </c>
      <c r="F452" s="37">
        <v>0</v>
      </c>
      <c r="G452" s="37">
        <f t="shared" si="105"/>
        <v>0</v>
      </c>
      <c r="H452" s="37">
        <v>0</v>
      </c>
      <c r="I452" s="88" t="s">
        <v>117</v>
      </c>
      <c r="J452" s="66"/>
      <c r="K452" s="66"/>
      <c r="L452" s="88"/>
      <c r="M452" s="66"/>
      <c r="N452" s="66"/>
      <c r="O452" s="66"/>
      <c r="P452" s="66"/>
      <c r="Q452" s="70"/>
    </row>
    <row r="453" spans="1:17" s="87" customFormat="1" ht="21" customHeight="1">
      <c r="A453" s="164">
        <v>20</v>
      </c>
      <c r="B453" s="222" t="s">
        <v>170</v>
      </c>
      <c r="C453" s="223" t="s">
        <v>195</v>
      </c>
      <c r="D453" s="85" t="s">
        <v>92</v>
      </c>
      <c r="E453" s="86">
        <f>E458+E463+E468</f>
        <v>81658.740999999995</v>
      </c>
      <c r="F453" s="86">
        <f>F458+F463+F468</f>
        <v>81658.740999999995</v>
      </c>
      <c r="G453" s="86"/>
      <c r="H453" s="86">
        <f>H458+H463+H468</f>
        <v>80524.337999999989</v>
      </c>
      <c r="I453" s="73">
        <f t="shared" si="110"/>
        <v>98.610800281625686</v>
      </c>
      <c r="J453" s="49">
        <v>10</v>
      </c>
      <c r="K453" s="49">
        <v>10</v>
      </c>
      <c r="L453" s="73">
        <f>K453/J453*100</f>
        <v>100</v>
      </c>
      <c r="M453" s="49">
        <v>4</v>
      </c>
      <c r="N453" s="49">
        <v>4</v>
      </c>
      <c r="O453" s="49">
        <v>5</v>
      </c>
      <c r="P453" s="49">
        <v>5</v>
      </c>
      <c r="Q453" s="167" t="s">
        <v>126</v>
      </c>
    </row>
    <row r="454" spans="1:17" s="87" customFormat="1" ht="26.25" customHeight="1">
      <c r="A454" s="165"/>
      <c r="B454" s="222"/>
      <c r="C454" s="224"/>
      <c r="D454" s="36" t="s">
        <v>94</v>
      </c>
      <c r="E454" s="21">
        <f t="shared" ref="E454:F457" si="111">E459+E469+E464</f>
        <v>33872.1</v>
      </c>
      <c r="F454" s="21">
        <f t="shared" si="111"/>
        <v>33872.1</v>
      </c>
      <c r="G454" s="37"/>
      <c r="H454" s="21">
        <f>H459+H469+H464</f>
        <v>33871.936000000002</v>
      </c>
      <c r="I454" s="88">
        <f t="shared" si="110"/>
        <v>99.999515825709068</v>
      </c>
      <c r="J454" s="66">
        <v>5</v>
      </c>
      <c r="K454" s="66">
        <v>5</v>
      </c>
      <c r="L454" s="88"/>
      <c r="M454" s="66"/>
      <c r="N454" s="66"/>
      <c r="O454" s="66"/>
      <c r="P454" s="66"/>
      <c r="Q454" s="168"/>
    </row>
    <row r="455" spans="1:17" s="87" customFormat="1" ht="20.25" customHeight="1">
      <c r="A455" s="165"/>
      <c r="B455" s="222"/>
      <c r="C455" s="224"/>
      <c r="D455" s="36" t="s">
        <v>93</v>
      </c>
      <c r="E455" s="21">
        <f t="shared" si="111"/>
        <v>29534.595000000001</v>
      </c>
      <c r="F455" s="21">
        <f t="shared" si="111"/>
        <v>29534.595000000001</v>
      </c>
      <c r="G455" s="37"/>
      <c r="H455" s="21">
        <f>H460+H470+H465</f>
        <v>29534.592000000001</v>
      </c>
      <c r="I455" s="88">
        <f t="shared" si="110"/>
        <v>99.999989842420391</v>
      </c>
      <c r="J455" s="66"/>
      <c r="K455" s="66"/>
      <c r="L455" s="88"/>
      <c r="M455" s="66"/>
      <c r="N455" s="66"/>
      <c r="O455" s="66"/>
      <c r="P455" s="66"/>
      <c r="Q455" s="168"/>
    </row>
    <row r="456" spans="1:17" s="87" customFormat="1" ht="16.5" customHeight="1">
      <c r="A456" s="165"/>
      <c r="B456" s="222"/>
      <c r="C456" s="224"/>
      <c r="D456" s="36" t="s">
        <v>105</v>
      </c>
      <c r="E456" s="21">
        <f t="shared" si="111"/>
        <v>876.32</v>
      </c>
      <c r="F456" s="21">
        <f t="shared" si="111"/>
        <v>876.32</v>
      </c>
      <c r="G456" s="37"/>
      <c r="H456" s="21">
        <f>H461+H471+H466</f>
        <v>876.32</v>
      </c>
      <c r="I456" s="88">
        <f t="shared" si="110"/>
        <v>100</v>
      </c>
      <c r="J456" s="66"/>
      <c r="K456" s="66"/>
      <c r="L456" s="88"/>
      <c r="M456" s="66"/>
      <c r="N456" s="66"/>
      <c r="O456" s="66"/>
      <c r="P456" s="66"/>
      <c r="Q456" s="168"/>
    </row>
    <row r="457" spans="1:17" s="87" customFormat="1" ht="26.25" customHeight="1">
      <c r="A457" s="165"/>
      <c r="B457" s="222"/>
      <c r="C457" s="225"/>
      <c r="D457" s="36" t="s">
        <v>104</v>
      </c>
      <c r="E457" s="21">
        <f t="shared" si="111"/>
        <v>17375.726000000002</v>
      </c>
      <c r="F457" s="21">
        <f t="shared" si="111"/>
        <v>17375.726000000002</v>
      </c>
      <c r="G457" s="37"/>
      <c r="H457" s="21">
        <f>H462+H472+H467</f>
        <v>16241.49</v>
      </c>
      <c r="I457" s="88">
        <f t="shared" si="110"/>
        <v>93.472295776303099</v>
      </c>
      <c r="J457" s="66"/>
      <c r="K457" s="66"/>
      <c r="L457" s="88"/>
      <c r="M457" s="66"/>
      <c r="N457" s="66"/>
      <c r="O457" s="66"/>
      <c r="P457" s="66"/>
      <c r="Q457" s="169"/>
    </row>
    <row r="458" spans="1:17" s="87" customFormat="1" ht="15" customHeight="1">
      <c r="A458" s="165"/>
      <c r="B458" s="213" t="s">
        <v>171</v>
      </c>
      <c r="C458" s="216" t="s">
        <v>195</v>
      </c>
      <c r="D458" s="36" t="s">
        <v>92</v>
      </c>
      <c r="E458" s="37">
        <f>E459+E460+E461+E462</f>
        <v>45110.284</v>
      </c>
      <c r="F458" s="37">
        <f>F459+F460+F461+F462</f>
        <v>45110.284</v>
      </c>
      <c r="G458" s="37"/>
      <c r="H458" s="37">
        <f>H459+H460+H461+H462</f>
        <v>45110.284</v>
      </c>
      <c r="I458" s="88">
        <f t="shared" si="110"/>
        <v>100</v>
      </c>
      <c r="J458" s="66">
        <v>1</v>
      </c>
      <c r="K458" s="66">
        <v>1</v>
      </c>
      <c r="L458" s="91">
        <f>K458/J458*100</f>
        <v>100</v>
      </c>
      <c r="M458" s="66">
        <v>1</v>
      </c>
      <c r="N458" s="66">
        <v>1</v>
      </c>
      <c r="O458" s="66">
        <v>1</v>
      </c>
      <c r="P458" s="66">
        <v>1</v>
      </c>
      <c r="Q458" s="68" t="s">
        <v>83</v>
      </c>
    </row>
    <row r="459" spans="1:17" s="87" customFormat="1" ht="26.25" customHeight="1">
      <c r="A459" s="165"/>
      <c r="B459" s="214"/>
      <c r="C459" s="217"/>
      <c r="D459" s="36" t="s">
        <v>94</v>
      </c>
      <c r="E459" s="37">
        <v>3001.5</v>
      </c>
      <c r="F459" s="37">
        <v>3001.5</v>
      </c>
      <c r="G459" s="37"/>
      <c r="H459" s="37">
        <v>3001.5</v>
      </c>
      <c r="I459" s="88">
        <f t="shared" si="110"/>
        <v>100</v>
      </c>
      <c r="J459" s="66"/>
      <c r="K459" s="66"/>
      <c r="L459" s="88"/>
      <c r="M459" s="66"/>
      <c r="N459" s="66"/>
      <c r="O459" s="66"/>
      <c r="P459" s="66"/>
      <c r="Q459" s="70"/>
    </row>
    <row r="460" spans="1:17" s="87" customFormat="1" ht="27" customHeight="1">
      <c r="A460" s="165"/>
      <c r="B460" s="214"/>
      <c r="C460" s="217"/>
      <c r="D460" s="36" t="s">
        <v>93</v>
      </c>
      <c r="E460" s="37">
        <v>28575.756000000001</v>
      </c>
      <c r="F460" s="37">
        <v>28575.756000000001</v>
      </c>
      <c r="G460" s="37"/>
      <c r="H460" s="37">
        <v>28575.756000000001</v>
      </c>
      <c r="I460" s="88">
        <f t="shared" si="110"/>
        <v>100</v>
      </c>
      <c r="J460" s="66"/>
      <c r="K460" s="66"/>
      <c r="L460" s="88"/>
      <c r="M460" s="66"/>
      <c r="N460" s="66"/>
      <c r="O460" s="66"/>
      <c r="P460" s="66"/>
      <c r="Q460" s="70"/>
    </row>
    <row r="461" spans="1:17" s="87" customFormat="1" ht="17.25" hidden="1" customHeight="1">
      <c r="A461" s="165"/>
      <c r="B461" s="214"/>
      <c r="C461" s="217"/>
      <c r="D461" s="36" t="s">
        <v>105</v>
      </c>
      <c r="E461" s="37">
        <v>0</v>
      </c>
      <c r="F461" s="37">
        <v>0</v>
      </c>
      <c r="G461" s="37"/>
      <c r="H461" s="37">
        <v>0</v>
      </c>
      <c r="I461" s="88" t="s">
        <v>117</v>
      </c>
      <c r="J461" s="66"/>
      <c r="K461" s="66"/>
      <c r="L461" s="88"/>
      <c r="M461" s="66"/>
      <c r="N461" s="66"/>
      <c r="O461" s="66"/>
      <c r="P461" s="66"/>
      <c r="Q461" s="70"/>
    </row>
    <row r="462" spans="1:17" s="87" customFormat="1" ht="27.75" customHeight="1">
      <c r="A462" s="165"/>
      <c r="B462" s="215"/>
      <c r="C462" s="218"/>
      <c r="D462" s="90" t="s">
        <v>104</v>
      </c>
      <c r="E462" s="92">
        <v>13533.028</v>
      </c>
      <c r="F462" s="92">
        <v>13533.028</v>
      </c>
      <c r="G462" s="92"/>
      <c r="H462" s="92">
        <v>13533.028</v>
      </c>
      <c r="I462" s="93">
        <f t="shared" si="110"/>
        <v>100</v>
      </c>
      <c r="J462" s="66"/>
      <c r="K462" s="66"/>
      <c r="L462" s="88"/>
      <c r="M462" s="66"/>
      <c r="N462" s="66"/>
      <c r="O462" s="66"/>
      <c r="P462" s="66"/>
      <c r="Q462" s="66"/>
    </row>
    <row r="463" spans="1:17" s="87" customFormat="1" ht="15.75" customHeight="1">
      <c r="A463" s="165"/>
      <c r="B463" s="213" t="s">
        <v>172</v>
      </c>
      <c r="C463" s="216" t="s">
        <v>195</v>
      </c>
      <c r="D463" s="36" t="s">
        <v>92</v>
      </c>
      <c r="E463" s="37">
        <f>E464+E465+E467</f>
        <v>7494.5259999999998</v>
      </c>
      <c r="F463" s="37">
        <f>F464+F465+F466+F467</f>
        <v>7494.5259999999998</v>
      </c>
      <c r="G463" s="37"/>
      <c r="H463" s="37">
        <f>H464+H465+H466+H467</f>
        <v>7494.3589999999995</v>
      </c>
      <c r="I463" s="88">
        <f t="shared" si="110"/>
        <v>99.997771706976522</v>
      </c>
      <c r="J463" s="66">
        <v>2</v>
      </c>
      <c r="K463" s="66">
        <v>2</v>
      </c>
      <c r="L463" s="91">
        <f>K463/J463*100</f>
        <v>100</v>
      </c>
      <c r="M463" s="66">
        <v>1</v>
      </c>
      <c r="N463" s="66">
        <v>1</v>
      </c>
      <c r="O463" s="66">
        <v>2</v>
      </c>
      <c r="P463" s="66">
        <v>2</v>
      </c>
      <c r="Q463" s="68" t="s">
        <v>83</v>
      </c>
    </row>
    <row r="464" spans="1:17" s="87" customFormat="1" ht="26.25" customHeight="1">
      <c r="A464" s="165"/>
      <c r="B464" s="214"/>
      <c r="C464" s="217"/>
      <c r="D464" s="36" t="s">
        <v>94</v>
      </c>
      <c r="E464" s="37">
        <v>5689.1</v>
      </c>
      <c r="F464" s="37">
        <v>5689.1</v>
      </c>
      <c r="G464" s="37"/>
      <c r="H464" s="37">
        <v>5688.9359999999997</v>
      </c>
      <c r="I464" s="88">
        <f t="shared" si="110"/>
        <v>99.997117294475387</v>
      </c>
      <c r="J464" s="66"/>
      <c r="K464" s="66"/>
      <c r="L464" s="88"/>
      <c r="M464" s="66"/>
      <c r="N464" s="66"/>
      <c r="O464" s="66"/>
      <c r="P464" s="66"/>
      <c r="Q464" s="70"/>
    </row>
    <row r="465" spans="1:17" s="87" customFormat="1" ht="16.5" customHeight="1">
      <c r="A465" s="165"/>
      <c r="B465" s="214"/>
      <c r="C465" s="217"/>
      <c r="D465" s="36" t="s">
        <v>93</v>
      </c>
      <c r="E465" s="37">
        <v>116.105</v>
      </c>
      <c r="F465" s="37">
        <v>116.105</v>
      </c>
      <c r="G465" s="37"/>
      <c r="H465" s="37">
        <v>116.102</v>
      </c>
      <c r="I465" s="88">
        <f t="shared" si="110"/>
        <v>99.997416131949521</v>
      </c>
      <c r="J465" s="66"/>
      <c r="K465" s="66"/>
      <c r="L465" s="88"/>
      <c r="M465" s="66"/>
      <c r="N465" s="66"/>
      <c r="O465" s="66"/>
      <c r="P465" s="66"/>
      <c r="Q465" s="70"/>
    </row>
    <row r="466" spans="1:17" s="87" customFormat="1" ht="20.25" customHeight="1">
      <c r="A466" s="165"/>
      <c r="B466" s="214"/>
      <c r="C466" s="217"/>
      <c r="D466" s="36" t="s">
        <v>105</v>
      </c>
      <c r="E466" s="37">
        <v>0</v>
      </c>
      <c r="F466" s="37">
        <v>0</v>
      </c>
      <c r="G466" s="37"/>
      <c r="H466" s="37">
        <v>0</v>
      </c>
      <c r="I466" s="88" t="s">
        <v>117</v>
      </c>
      <c r="J466" s="66"/>
      <c r="K466" s="66"/>
      <c r="L466" s="88"/>
      <c r="M466" s="66"/>
      <c r="N466" s="66"/>
      <c r="O466" s="66"/>
      <c r="P466" s="66"/>
      <c r="Q466" s="70"/>
    </row>
    <row r="467" spans="1:17" s="87" customFormat="1" ht="26.25" customHeight="1">
      <c r="A467" s="165"/>
      <c r="B467" s="215"/>
      <c r="C467" s="218"/>
      <c r="D467" s="36" t="s">
        <v>104</v>
      </c>
      <c r="E467" s="37">
        <v>1689.3209999999999</v>
      </c>
      <c r="F467" s="37">
        <v>1689.3209999999999</v>
      </c>
      <c r="G467" s="37"/>
      <c r="H467" s="37">
        <v>1689.3209999999999</v>
      </c>
      <c r="I467" s="88">
        <f t="shared" si="110"/>
        <v>100</v>
      </c>
      <c r="J467" s="66"/>
      <c r="K467" s="66"/>
      <c r="L467" s="88"/>
      <c r="M467" s="66"/>
      <c r="N467" s="66"/>
      <c r="O467" s="66"/>
      <c r="P467" s="66"/>
      <c r="Q467" s="70"/>
    </row>
    <row r="468" spans="1:17" s="87" customFormat="1" ht="19.5" customHeight="1">
      <c r="A468" s="165"/>
      <c r="B468" s="213" t="s">
        <v>182</v>
      </c>
      <c r="C468" s="216" t="s">
        <v>195</v>
      </c>
      <c r="D468" s="36" t="s">
        <v>92</v>
      </c>
      <c r="E468" s="37">
        <f>E469+E470+E471+E472</f>
        <v>29053.931</v>
      </c>
      <c r="F468" s="37">
        <f>F469+F470+F471+F472</f>
        <v>29053.931</v>
      </c>
      <c r="G468" s="37"/>
      <c r="H468" s="37">
        <f>H469+H470+H471+H472</f>
        <v>27919.695</v>
      </c>
      <c r="I468" s="88">
        <f t="shared" si="110"/>
        <v>96.096101419116053</v>
      </c>
      <c r="J468" s="66">
        <v>2</v>
      </c>
      <c r="K468" s="66">
        <v>2</v>
      </c>
      <c r="L468" s="91">
        <f>K468/J468*100</f>
        <v>100</v>
      </c>
      <c r="M468" s="66">
        <v>2</v>
      </c>
      <c r="N468" s="66">
        <v>2</v>
      </c>
      <c r="O468" s="66">
        <v>2</v>
      </c>
      <c r="P468" s="66">
        <v>2</v>
      </c>
      <c r="Q468" s="68" t="s">
        <v>83</v>
      </c>
    </row>
    <row r="469" spans="1:17" s="87" customFormat="1" ht="26.25" customHeight="1">
      <c r="A469" s="165"/>
      <c r="B469" s="214"/>
      <c r="C469" s="217"/>
      <c r="D469" s="36" t="s">
        <v>94</v>
      </c>
      <c r="E469" s="37">
        <v>25181.5</v>
      </c>
      <c r="F469" s="37">
        <v>25181.5</v>
      </c>
      <c r="G469" s="37"/>
      <c r="H469" s="37">
        <v>25181.5</v>
      </c>
      <c r="I469" s="88">
        <f t="shared" si="110"/>
        <v>100</v>
      </c>
      <c r="J469" s="66"/>
      <c r="K469" s="66"/>
      <c r="L469" s="91"/>
      <c r="M469" s="66"/>
      <c r="N469" s="66"/>
      <c r="O469" s="66"/>
      <c r="P469" s="66"/>
      <c r="Q469" s="70"/>
    </row>
    <row r="470" spans="1:17" s="87" customFormat="1" ht="18" customHeight="1">
      <c r="A470" s="165"/>
      <c r="B470" s="214"/>
      <c r="C470" s="217"/>
      <c r="D470" s="36" t="s">
        <v>93</v>
      </c>
      <c r="E470" s="37">
        <v>842.73400000000004</v>
      </c>
      <c r="F470" s="37">
        <v>842.73400000000004</v>
      </c>
      <c r="G470" s="37"/>
      <c r="H470" s="37">
        <v>842.73400000000004</v>
      </c>
      <c r="I470" s="88">
        <f t="shared" si="110"/>
        <v>100</v>
      </c>
      <c r="J470" s="66"/>
      <c r="K470" s="66"/>
      <c r="L470" s="91"/>
      <c r="M470" s="66"/>
      <c r="N470" s="66"/>
      <c r="O470" s="66"/>
      <c r="P470" s="66"/>
      <c r="Q470" s="70"/>
    </row>
    <row r="471" spans="1:17" s="87" customFormat="1" ht="20.25" customHeight="1">
      <c r="A471" s="165"/>
      <c r="B471" s="214"/>
      <c r="C471" s="217"/>
      <c r="D471" s="36" t="s">
        <v>105</v>
      </c>
      <c r="E471" s="37">
        <v>876.32</v>
      </c>
      <c r="F471" s="37">
        <v>876.32</v>
      </c>
      <c r="G471" s="37"/>
      <c r="H471" s="37">
        <v>876.32</v>
      </c>
      <c r="I471" s="88">
        <f t="shared" si="110"/>
        <v>100</v>
      </c>
      <c r="J471" s="66"/>
      <c r="K471" s="66"/>
      <c r="L471" s="91"/>
      <c r="M471" s="66"/>
      <c r="N471" s="66"/>
      <c r="O471" s="66"/>
      <c r="P471" s="66"/>
      <c r="Q471" s="70"/>
    </row>
    <row r="472" spans="1:17" s="87" customFormat="1" ht="23.25" customHeight="1">
      <c r="A472" s="166"/>
      <c r="B472" s="215"/>
      <c r="C472" s="218"/>
      <c r="D472" s="36" t="s">
        <v>104</v>
      </c>
      <c r="E472" s="37">
        <v>2153.377</v>
      </c>
      <c r="F472" s="37">
        <v>2153.377</v>
      </c>
      <c r="G472" s="37"/>
      <c r="H472" s="37">
        <v>1019.141</v>
      </c>
      <c r="I472" s="88">
        <f t="shared" si="110"/>
        <v>47.327569673122724</v>
      </c>
      <c r="J472" s="66"/>
      <c r="K472" s="66"/>
      <c r="L472" s="91"/>
      <c r="M472" s="66"/>
      <c r="N472" s="66"/>
      <c r="O472" s="66"/>
      <c r="P472" s="66"/>
      <c r="Q472" s="70"/>
    </row>
    <row r="473" spans="1:17" ht="12.75" customHeight="1">
      <c r="A473" s="170">
        <v>21</v>
      </c>
      <c r="B473" s="181" t="s">
        <v>209</v>
      </c>
      <c r="C473" s="173" t="s">
        <v>24</v>
      </c>
      <c r="D473" s="15" t="s">
        <v>92</v>
      </c>
      <c r="E473" s="16">
        <f>E474+E475</f>
        <v>4769.9679999999998</v>
      </c>
      <c r="F473" s="16">
        <f>F474+F475</f>
        <v>3000</v>
      </c>
      <c r="G473" s="86">
        <f t="shared" ref="G473:G480" si="112">F473-E473</f>
        <v>-1769.9679999999998</v>
      </c>
      <c r="H473" s="16">
        <f>H474+H475</f>
        <v>3000</v>
      </c>
      <c r="I473" s="19">
        <f t="shared" ref="I473:I475" si="113">H473/F473*100</f>
        <v>100</v>
      </c>
      <c r="J473" s="18">
        <v>7</v>
      </c>
      <c r="K473" s="18">
        <v>7</v>
      </c>
      <c r="L473" s="227">
        <f t="shared" ref="L473" si="114">K473/J473*100</f>
        <v>100</v>
      </c>
      <c r="M473" s="18">
        <v>11</v>
      </c>
      <c r="N473" s="18">
        <v>11</v>
      </c>
      <c r="O473" s="18">
        <v>15</v>
      </c>
      <c r="P473" s="18">
        <v>15</v>
      </c>
      <c r="Q473" s="167" t="s">
        <v>208</v>
      </c>
    </row>
    <row r="474" spans="1:17" ht="24" customHeight="1">
      <c r="A474" s="170"/>
      <c r="B474" s="181"/>
      <c r="C474" s="173"/>
      <c r="D474" s="20" t="s">
        <v>94</v>
      </c>
      <c r="E474" s="21">
        <v>2958</v>
      </c>
      <c r="F474" s="21">
        <v>2610</v>
      </c>
      <c r="G474" s="37">
        <f t="shared" si="112"/>
        <v>-348</v>
      </c>
      <c r="H474" s="21">
        <v>2610</v>
      </c>
      <c r="I474" s="26">
        <f t="shared" si="113"/>
        <v>100</v>
      </c>
      <c r="J474" s="18"/>
      <c r="K474" s="18"/>
      <c r="L474" s="91"/>
      <c r="M474" s="18"/>
      <c r="N474" s="18"/>
      <c r="O474" s="18"/>
      <c r="P474" s="18"/>
      <c r="Q474" s="168"/>
    </row>
    <row r="475" spans="1:17" ht="55.5" customHeight="1">
      <c r="A475" s="170"/>
      <c r="B475" s="181"/>
      <c r="C475" s="173"/>
      <c r="D475" s="20" t="s">
        <v>93</v>
      </c>
      <c r="E475" s="21">
        <v>1811.9680000000001</v>
      </c>
      <c r="F475" s="21">
        <v>390</v>
      </c>
      <c r="G475" s="37">
        <f t="shared" si="112"/>
        <v>-1421.9680000000001</v>
      </c>
      <c r="H475" s="21">
        <v>390</v>
      </c>
      <c r="I475" s="26">
        <f t="shared" si="113"/>
        <v>100</v>
      </c>
      <c r="J475" s="34"/>
      <c r="K475" s="34"/>
      <c r="L475" s="34"/>
      <c r="M475" s="34"/>
      <c r="N475" s="34"/>
      <c r="O475" s="34"/>
      <c r="P475" s="34"/>
      <c r="Q475" s="168"/>
    </row>
    <row r="476" spans="1:17" ht="33.75" customHeight="1">
      <c r="A476" s="170">
        <v>22</v>
      </c>
      <c r="B476" s="181" t="s">
        <v>98</v>
      </c>
      <c r="C476" s="173" t="s">
        <v>187</v>
      </c>
      <c r="D476" s="16" t="s">
        <v>92</v>
      </c>
      <c r="E476" s="16">
        <f>E477+E478+E479+E480</f>
        <v>2758888.8780000005</v>
      </c>
      <c r="F476" s="16">
        <f>F477+F478+F479+F480</f>
        <v>2764608.2770000002</v>
      </c>
      <c r="G476" s="86">
        <f t="shared" si="112"/>
        <v>5719.398999999743</v>
      </c>
      <c r="H476" s="16">
        <f>H477+H478+H479+H480</f>
        <v>2316149.4530000002</v>
      </c>
      <c r="I476" s="19">
        <f>H476/F476*100</f>
        <v>83.778576236968988</v>
      </c>
      <c r="J476" s="18">
        <v>48</v>
      </c>
      <c r="K476" s="18">
        <v>48</v>
      </c>
      <c r="L476" s="19">
        <f>K476/J476*100</f>
        <v>100</v>
      </c>
      <c r="M476" s="18">
        <v>9</v>
      </c>
      <c r="N476" s="18">
        <v>7</v>
      </c>
      <c r="O476" s="18">
        <v>44</v>
      </c>
      <c r="P476" s="18">
        <v>42</v>
      </c>
      <c r="Q476" s="175" t="s">
        <v>126</v>
      </c>
    </row>
    <row r="477" spans="1:17" ht="25.5" customHeight="1">
      <c r="A477" s="170"/>
      <c r="B477" s="181"/>
      <c r="C477" s="173"/>
      <c r="D477" s="20" t="s">
        <v>94</v>
      </c>
      <c r="E477" s="21">
        <v>1156578.5900000001</v>
      </c>
      <c r="F477" s="21">
        <v>1151815.29</v>
      </c>
      <c r="G477" s="37">
        <f t="shared" si="112"/>
        <v>-4763.3000000000466</v>
      </c>
      <c r="H477" s="21">
        <v>1148567.683</v>
      </c>
      <c r="I477" s="26">
        <f t="shared" ref="I477:I499" si="115">H477/F477*100</f>
        <v>99.718044461799067</v>
      </c>
      <c r="J477" s="24">
        <v>8</v>
      </c>
      <c r="K477" s="24">
        <v>8</v>
      </c>
      <c r="L477" s="60"/>
      <c r="M477" s="24"/>
      <c r="N477" s="24"/>
      <c r="O477" s="24"/>
      <c r="P477" s="24"/>
      <c r="Q477" s="176"/>
    </row>
    <row r="478" spans="1:17">
      <c r="A478" s="170"/>
      <c r="B478" s="181"/>
      <c r="C478" s="173"/>
      <c r="D478" s="20" t="s">
        <v>93</v>
      </c>
      <c r="E478" s="21">
        <v>1438029.1669999999</v>
      </c>
      <c r="F478" s="21">
        <v>1448511.8659999999</v>
      </c>
      <c r="G478" s="37">
        <f t="shared" si="112"/>
        <v>10482.699000000022</v>
      </c>
      <c r="H478" s="21">
        <v>1068148.2209999999</v>
      </c>
      <c r="I478" s="26">
        <f t="shared" si="115"/>
        <v>73.741074966105941</v>
      </c>
      <c r="J478" s="24"/>
      <c r="K478" s="24"/>
      <c r="L478" s="60"/>
      <c r="M478" s="24"/>
      <c r="N478" s="24"/>
      <c r="O478" s="24"/>
      <c r="P478" s="24"/>
      <c r="Q478" s="176"/>
    </row>
    <row r="479" spans="1:17">
      <c r="A479" s="170"/>
      <c r="B479" s="181"/>
      <c r="C479" s="173"/>
      <c r="D479" s="20" t="s">
        <v>105</v>
      </c>
      <c r="E479" s="21">
        <v>68708.481</v>
      </c>
      <c r="F479" s="21">
        <v>68708.481</v>
      </c>
      <c r="G479" s="37">
        <f t="shared" si="112"/>
        <v>0</v>
      </c>
      <c r="H479" s="21">
        <v>68411.494000000006</v>
      </c>
      <c r="I479" s="26">
        <f t="shared" ref="I479" si="116">H479/F479*100</f>
        <v>99.56775787256889</v>
      </c>
      <c r="J479" s="24"/>
      <c r="K479" s="24"/>
      <c r="L479" s="60"/>
      <c r="M479" s="24"/>
      <c r="N479" s="24"/>
      <c r="O479" s="24"/>
      <c r="P479" s="24"/>
      <c r="Q479" s="176"/>
    </row>
    <row r="480" spans="1:17" ht="26.25" customHeight="1">
      <c r="A480" s="170"/>
      <c r="B480" s="181"/>
      <c r="C480" s="173"/>
      <c r="D480" s="20" t="s">
        <v>104</v>
      </c>
      <c r="E480" s="21">
        <v>95572.64</v>
      </c>
      <c r="F480" s="21">
        <v>95572.64</v>
      </c>
      <c r="G480" s="37">
        <f t="shared" si="112"/>
        <v>0</v>
      </c>
      <c r="H480" s="21">
        <v>31022.055</v>
      </c>
      <c r="I480" s="26">
        <f t="shared" si="115"/>
        <v>32.459137887161013</v>
      </c>
      <c r="J480" s="24"/>
      <c r="K480" s="24"/>
      <c r="L480" s="60"/>
      <c r="M480" s="24"/>
      <c r="N480" s="24"/>
      <c r="O480" s="24"/>
      <c r="P480" s="24"/>
      <c r="Q480" s="177"/>
    </row>
    <row r="481" spans="1:17" ht="13.5" customHeight="1">
      <c r="A481" s="170"/>
      <c r="B481" s="162" t="s">
        <v>69</v>
      </c>
      <c r="C481" s="174" t="s">
        <v>187</v>
      </c>
      <c r="D481" s="20" t="s">
        <v>92</v>
      </c>
      <c r="E481" s="21">
        <f>E482+E483+E484</f>
        <v>1586059.99</v>
      </c>
      <c r="F481" s="21">
        <f>F482+F483+F484</f>
        <v>1586059.99</v>
      </c>
      <c r="G481" s="21">
        <f t="shared" ref="G481" si="117">G482+G484</f>
        <v>0</v>
      </c>
      <c r="H481" s="21">
        <f>H482+H483+H484</f>
        <v>1504923.7419999999</v>
      </c>
      <c r="I481" s="26">
        <f t="shared" si="115"/>
        <v>94.884414933132504</v>
      </c>
      <c r="J481" s="24">
        <v>12</v>
      </c>
      <c r="K481" s="24">
        <v>12</v>
      </c>
      <c r="L481" s="29">
        <f t="shared" ref="L481:L500" si="118">K481/J481*100</f>
        <v>100</v>
      </c>
      <c r="M481" s="24">
        <v>3</v>
      </c>
      <c r="N481" s="24">
        <v>2</v>
      </c>
      <c r="O481" s="24">
        <v>13</v>
      </c>
      <c r="P481" s="24">
        <v>12</v>
      </c>
      <c r="Q481" s="27" t="s">
        <v>83</v>
      </c>
    </row>
    <row r="482" spans="1:17" ht="23.25" customHeight="1">
      <c r="A482" s="170"/>
      <c r="B482" s="162"/>
      <c r="C482" s="174"/>
      <c r="D482" s="20" t="s">
        <v>94</v>
      </c>
      <c r="E482" s="21">
        <v>931025.8</v>
      </c>
      <c r="F482" s="21">
        <v>931025.8</v>
      </c>
      <c r="G482" s="37">
        <f t="shared" ref="G482:G527" si="119">F482-E482</f>
        <v>0</v>
      </c>
      <c r="H482" s="21">
        <v>931025.8</v>
      </c>
      <c r="I482" s="26">
        <f t="shared" si="115"/>
        <v>100</v>
      </c>
      <c r="J482" s="24"/>
      <c r="K482" s="24"/>
      <c r="L482" s="48"/>
      <c r="M482" s="24"/>
      <c r="N482" s="24"/>
      <c r="O482" s="24"/>
      <c r="P482" s="24"/>
      <c r="Q482" s="27"/>
    </row>
    <row r="483" spans="1:17" ht="23.25" customHeight="1">
      <c r="A483" s="170"/>
      <c r="B483" s="162"/>
      <c r="C483" s="174"/>
      <c r="D483" s="20" t="s">
        <v>93</v>
      </c>
      <c r="E483" s="21">
        <v>598710.78</v>
      </c>
      <c r="F483" s="21">
        <v>598710.78</v>
      </c>
      <c r="G483" s="37">
        <f t="shared" si="119"/>
        <v>0</v>
      </c>
      <c r="H483" s="21">
        <v>517574.53200000001</v>
      </c>
      <c r="I483" s="26">
        <f t="shared" ref="I483:I484" si="120">H483/F483*100</f>
        <v>86.448173189732785</v>
      </c>
      <c r="J483" s="24"/>
      <c r="K483" s="24"/>
      <c r="L483" s="48"/>
      <c r="M483" s="24"/>
      <c r="N483" s="24"/>
      <c r="O483" s="24"/>
      <c r="P483" s="24"/>
      <c r="Q483" s="27"/>
    </row>
    <row r="484" spans="1:17" ht="19.5" customHeight="1">
      <c r="A484" s="170"/>
      <c r="B484" s="162"/>
      <c r="C484" s="174"/>
      <c r="D484" s="25" t="s">
        <v>105</v>
      </c>
      <c r="E484" s="42">
        <v>56323.41</v>
      </c>
      <c r="F484" s="42">
        <v>56323.41</v>
      </c>
      <c r="G484" s="92">
        <f t="shared" si="119"/>
        <v>0</v>
      </c>
      <c r="H484" s="42">
        <v>56323.41</v>
      </c>
      <c r="I484" s="26">
        <f t="shared" si="120"/>
        <v>100</v>
      </c>
      <c r="J484" s="24"/>
      <c r="K484" s="24"/>
      <c r="L484" s="48"/>
      <c r="M484" s="24"/>
      <c r="N484" s="24"/>
      <c r="O484" s="24"/>
      <c r="P484" s="24"/>
      <c r="Q484" s="27"/>
    </row>
    <row r="485" spans="1:17" ht="12" customHeight="1">
      <c r="A485" s="170"/>
      <c r="B485" s="162" t="s">
        <v>70</v>
      </c>
      <c r="C485" s="174" t="s">
        <v>187</v>
      </c>
      <c r="D485" s="20" t="s">
        <v>92</v>
      </c>
      <c r="E485" s="21">
        <f>E486+E487+E488</f>
        <v>452024.54599999997</v>
      </c>
      <c r="F485" s="21">
        <f>F486+F487+F488</f>
        <v>450885.14599999995</v>
      </c>
      <c r="G485" s="37">
        <f t="shared" si="119"/>
        <v>-1139.4000000000233</v>
      </c>
      <c r="H485" s="21">
        <f>H486+H487+H488</f>
        <v>197601.959</v>
      </c>
      <c r="I485" s="26">
        <f t="shared" si="115"/>
        <v>43.82534238553071</v>
      </c>
      <c r="J485" s="24">
        <v>7</v>
      </c>
      <c r="K485" s="24">
        <v>7</v>
      </c>
      <c r="L485" s="29">
        <f t="shared" si="118"/>
        <v>100</v>
      </c>
      <c r="M485" s="24">
        <v>2</v>
      </c>
      <c r="N485" s="24">
        <v>1</v>
      </c>
      <c r="O485" s="24">
        <v>11</v>
      </c>
      <c r="P485" s="24">
        <v>10</v>
      </c>
      <c r="Q485" s="27" t="s">
        <v>83</v>
      </c>
    </row>
    <row r="486" spans="1:17" ht="24.75" customHeight="1">
      <c r="A486" s="170"/>
      <c r="B486" s="162"/>
      <c r="C486" s="174"/>
      <c r="D486" s="20" t="s">
        <v>94</v>
      </c>
      <c r="E486" s="21">
        <v>43311.69</v>
      </c>
      <c r="F486" s="21">
        <v>42172.29</v>
      </c>
      <c r="G486" s="37">
        <f t="shared" si="119"/>
        <v>-1139.4000000000015</v>
      </c>
      <c r="H486" s="21">
        <v>42172.279000000002</v>
      </c>
      <c r="I486" s="26">
        <f t="shared" si="115"/>
        <v>99.999973916521967</v>
      </c>
      <c r="J486" s="24"/>
      <c r="K486" s="24"/>
      <c r="L486" s="29"/>
      <c r="M486" s="24"/>
      <c r="N486" s="24"/>
      <c r="O486" s="24"/>
      <c r="P486" s="24"/>
      <c r="Q486" s="27"/>
    </row>
    <row r="487" spans="1:17" ht="21.75" customHeight="1">
      <c r="A487" s="170"/>
      <c r="B487" s="162"/>
      <c r="C487" s="174"/>
      <c r="D487" s="20" t="s">
        <v>93</v>
      </c>
      <c r="E487" s="21">
        <v>408604.25599999999</v>
      </c>
      <c r="F487" s="21">
        <v>408604.25599999999</v>
      </c>
      <c r="G487" s="37">
        <f t="shared" si="119"/>
        <v>0</v>
      </c>
      <c r="H487" s="21">
        <v>155321.07999999999</v>
      </c>
      <c r="I487" s="26">
        <f t="shared" si="115"/>
        <v>38.012594758680137</v>
      </c>
      <c r="J487" s="24"/>
      <c r="K487" s="24"/>
      <c r="L487" s="29"/>
      <c r="M487" s="24"/>
      <c r="N487" s="24"/>
      <c r="O487" s="24"/>
      <c r="P487" s="24"/>
      <c r="Q487" s="27"/>
    </row>
    <row r="488" spans="1:17" ht="15.75" customHeight="1">
      <c r="A488" s="170"/>
      <c r="B488" s="162"/>
      <c r="C488" s="174"/>
      <c r="D488" s="20" t="s">
        <v>105</v>
      </c>
      <c r="E488" s="21">
        <v>108.6</v>
      </c>
      <c r="F488" s="21">
        <v>108.6</v>
      </c>
      <c r="G488" s="37">
        <f t="shared" si="119"/>
        <v>0</v>
      </c>
      <c r="H488" s="21">
        <v>108.6</v>
      </c>
      <c r="I488" s="26">
        <f t="shared" si="115"/>
        <v>100</v>
      </c>
      <c r="J488" s="24"/>
      <c r="K488" s="24"/>
      <c r="L488" s="29"/>
      <c r="M488" s="24"/>
      <c r="N488" s="24"/>
      <c r="O488" s="24"/>
      <c r="P488" s="24"/>
      <c r="Q488" s="27"/>
    </row>
    <row r="489" spans="1:17" ht="14.25" customHeight="1">
      <c r="A489" s="170"/>
      <c r="B489" s="162" t="s">
        <v>146</v>
      </c>
      <c r="C489" s="174" t="s">
        <v>187</v>
      </c>
      <c r="D489" s="20" t="s">
        <v>92</v>
      </c>
      <c r="E489" s="21">
        <f>E490+E491</f>
        <v>353854.61599999998</v>
      </c>
      <c r="F489" s="21">
        <f>F490+F491</f>
        <v>360565.158</v>
      </c>
      <c r="G489" s="37">
        <f t="shared" si="119"/>
        <v>6710.5420000000158</v>
      </c>
      <c r="H489" s="21">
        <f>H490+H491</f>
        <v>314787.03499999997</v>
      </c>
      <c r="I489" s="26">
        <f t="shared" si="115"/>
        <v>87.30378629651176</v>
      </c>
      <c r="J489" s="24">
        <v>3</v>
      </c>
      <c r="K489" s="24">
        <v>3</v>
      </c>
      <c r="L489" s="29">
        <f t="shared" si="118"/>
        <v>100</v>
      </c>
      <c r="M489" s="24">
        <v>1</v>
      </c>
      <c r="N489" s="24">
        <v>1</v>
      </c>
      <c r="O489" s="24">
        <v>4</v>
      </c>
      <c r="P489" s="24">
        <v>4</v>
      </c>
      <c r="Q489" s="27" t="s">
        <v>83</v>
      </c>
    </row>
    <row r="490" spans="1:17" ht="36" customHeight="1">
      <c r="A490" s="170"/>
      <c r="B490" s="162"/>
      <c r="C490" s="174"/>
      <c r="D490" s="20" t="s">
        <v>94</v>
      </c>
      <c r="E490" s="21">
        <v>0</v>
      </c>
      <c r="F490" s="21">
        <v>0</v>
      </c>
      <c r="G490" s="37">
        <f t="shared" si="119"/>
        <v>0</v>
      </c>
      <c r="H490" s="21">
        <v>0</v>
      </c>
      <c r="I490" s="26" t="s">
        <v>117</v>
      </c>
      <c r="J490" s="24"/>
      <c r="K490" s="24"/>
      <c r="L490" s="29"/>
      <c r="M490" s="24"/>
      <c r="N490" s="24"/>
      <c r="O490" s="24"/>
      <c r="P490" s="24"/>
      <c r="Q490" s="27"/>
    </row>
    <row r="491" spans="1:17" ht="17.25" customHeight="1">
      <c r="A491" s="170"/>
      <c r="B491" s="162"/>
      <c r="C491" s="174"/>
      <c r="D491" s="20" t="s">
        <v>93</v>
      </c>
      <c r="E491" s="21">
        <v>353854.61599999998</v>
      </c>
      <c r="F491" s="21">
        <v>360565.158</v>
      </c>
      <c r="G491" s="37">
        <f t="shared" si="119"/>
        <v>6710.5420000000158</v>
      </c>
      <c r="H491" s="21">
        <v>314787.03499999997</v>
      </c>
      <c r="I491" s="26">
        <f t="shared" si="115"/>
        <v>87.30378629651176</v>
      </c>
      <c r="J491" s="24"/>
      <c r="K491" s="24"/>
      <c r="L491" s="29"/>
      <c r="M491" s="24"/>
      <c r="N491" s="24"/>
      <c r="O491" s="24"/>
      <c r="P491" s="24"/>
      <c r="Q491" s="27"/>
    </row>
    <row r="492" spans="1:17" ht="18.75" customHeight="1">
      <c r="A492" s="170"/>
      <c r="B492" s="162" t="s">
        <v>166</v>
      </c>
      <c r="C492" s="212" t="s">
        <v>191</v>
      </c>
      <c r="D492" s="20" t="s">
        <v>92</v>
      </c>
      <c r="E492" s="21">
        <f>E493+E494+E495+E496</f>
        <v>316581.11799999996</v>
      </c>
      <c r="F492" s="21">
        <f>F493+F494+F495+F496</f>
        <v>312957.21799999999</v>
      </c>
      <c r="G492" s="37">
        <f t="shared" si="119"/>
        <v>-3623.8999999999651</v>
      </c>
      <c r="H492" s="21">
        <f>H493+H494+H495+H496</f>
        <v>244722.41599999997</v>
      </c>
      <c r="I492" s="26">
        <f t="shared" si="115"/>
        <v>78.196763622815681</v>
      </c>
      <c r="J492" s="24">
        <v>4</v>
      </c>
      <c r="K492" s="24">
        <v>4</v>
      </c>
      <c r="L492" s="29">
        <f t="shared" si="118"/>
        <v>100</v>
      </c>
      <c r="M492" s="24">
        <v>2</v>
      </c>
      <c r="N492" s="24">
        <v>2</v>
      </c>
      <c r="O492" s="24">
        <v>2</v>
      </c>
      <c r="P492" s="24">
        <v>2</v>
      </c>
      <c r="Q492" s="27" t="s">
        <v>83</v>
      </c>
    </row>
    <row r="493" spans="1:17" ht="22.5">
      <c r="A493" s="170"/>
      <c r="B493" s="162"/>
      <c r="C493" s="212"/>
      <c r="D493" s="20" t="s">
        <v>94</v>
      </c>
      <c r="E493" s="21">
        <v>173528.9</v>
      </c>
      <c r="F493" s="21">
        <v>169905</v>
      </c>
      <c r="G493" s="37">
        <f t="shared" si="119"/>
        <v>-3623.8999999999942</v>
      </c>
      <c r="H493" s="21">
        <v>166657.54999999999</v>
      </c>
      <c r="I493" s="26">
        <f t="shared" si="115"/>
        <v>98.088667196374431</v>
      </c>
      <c r="J493" s="24"/>
      <c r="K493" s="24"/>
      <c r="L493" s="61"/>
      <c r="M493" s="24"/>
      <c r="N493" s="24"/>
      <c r="O493" s="24"/>
      <c r="P493" s="24"/>
      <c r="Q493" s="30"/>
    </row>
    <row r="494" spans="1:17" ht="16.5" customHeight="1">
      <c r="A494" s="170"/>
      <c r="B494" s="162"/>
      <c r="C494" s="212"/>
      <c r="D494" s="20" t="s">
        <v>93</v>
      </c>
      <c r="E494" s="21">
        <v>35203.107000000004</v>
      </c>
      <c r="F494" s="21">
        <v>35203.107000000004</v>
      </c>
      <c r="G494" s="37">
        <f t="shared" si="119"/>
        <v>0</v>
      </c>
      <c r="H494" s="21">
        <v>35063.326999999997</v>
      </c>
      <c r="I494" s="26">
        <f t="shared" si="115"/>
        <v>99.602932775223479</v>
      </c>
      <c r="J494" s="24"/>
      <c r="K494" s="24"/>
      <c r="L494" s="60"/>
      <c r="M494" s="24"/>
      <c r="N494" s="24"/>
      <c r="O494" s="24"/>
      <c r="P494" s="24"/>
      <c r="Q494" s="30"/>
    </row>
    <row r="495" spans="1:17" ht="16.5" customHeight="1">
      <c r="A495" s="170"/>
      <c r="B495" s="162"/>
      <c r="C495" s="212"/>
      <c r="D495" s="20" t="s">
        <v>105</v>
      </c>
      <c r="E495" s="21">
        <v>12276.471</v>
      </c>
      <c r="F495" s="21">
        <v>12276.471</v>
      </c>
      <c r="G495" s="37">
        <f t="shared" si="119"/>
        <v>0</v>
      </c>
      <c r="H495" s="21">
        <v>11979.484</v>
      </c>
      <c r="I495" s="26">
        <f t="shared" ref="I495" si="121">H495/F495*100</f>
        <v>97.580843876061778</v>
      </c>
      <c r="J495" s="24"/>
      <c r="K495" s="24"/>
      <c r="L495" s="60"/>
      <c r="M495" s="24"/>
      <c r="N495" s="24"/>
      <c r="O495" s="24"/>
      <c r="P495" s="24"/>
      <c r="Q495" s="30"/>
    </row>
    <row r="496" spans="1:17" ht="24" customHeight="1">
      <c r="A496" s="170"/>
      <c r="B496" s="162"/>
      <c r="C496" s="212"/>
      <c r="D496" s="20" t="s">
        <v>104</v>
      </c>
      <c r="E496" s="21">
        <v>95572.64</v>
      </c>
      <c r="F496" s="21">
        <v>95572.64</v>
      </c>
      <c r="G496" s="37">
        <f t="shared" si="119"/>
        <v>0</v>
      </c>
      <c r="H496" s="21">
        <v>31022.055</v>
      </c>
      <c r="I496" s="26">
        <f t="shared" si="115"/>
        <v>32.459137887161013</v>
      </c>
      <c r="J496" s="24"/>
      <c r="K496" s="24"/>
      <c r="L496" s="60"/>
      <c r="M496" s="24"/>
      <c r="N496" s="24"/>
      <c r="O496" s="24"/>
      <c r="P496" s="24"/>
      <c r="Q496" s="30"/>
    </row>
    <row r="497" spans="1:17" ht="12.75" customHeight="1">
      <c r="A497" s="170"/>
      <c r="B497" s="162" t="s">
        <v>71</v>
      </c>
      <c r="C497" s="174" t="s">
        <v>187</v>
      </c>
      <c r="D497" s="20" t="s">
        <v>92</v>
      </c>
      <c r="E497" s="21">
        <f>E498+E499</f>
        <v>50368.608000000007</v>
      </c>
      <c r="F497" s="21">
        <f>F498+F499</f>
        <v>54140.764999999999</v>
      </c>
      <c r="G497" s="37">
        <f t="shared" si="119"/>
        <v>3772.156999999992</v>
      </c>
      <c r="H497" s="21">
        <f>H498+H499</f>
        <v>54114.301000000007</v>
      </c>
      <c r="I497" s="26">
        <f t="shared" si="115"/>
        <v>99.951120010956643</v>
      </c>
      <c r="J497" s="24">
        <v>14</v>
      </c>
      <c r="K497" s="24">
        <v>14</v>
      </c>
      <c r="L497" s="29">
        <f t="shared" si="118"/>
        <v>100</v>
      </c>
      <c r="M497" s="24">
        <v>1</v>
      </c>
      <c r="N497" s="24">
        <v>1</v>
      </c>
      <c r="O497" s="24">
        <v>14</v>
      </c>
      <c r="P497" s="24">
        <v>14</v>
      </c>
      <c r="Q497" s="30" t="s">
        <v>83</v>
      </c>
    </row>
    <row r="498" spans="1:17" ht="22.5">
      <c r="A498" s="170"/>
      <c r="B498" s="162"/>
      <c r="C498" s="174"/>
      <c r="D498" s="20" t="s">
        <v>94</v>
      </c>
      <c r="E498" s="21">
        <v>8712.2000000000007</v>
      </c>
      <c r="F498" s="21">
        <v>8712.2000000000007</v>
      </c>
      <c r="G498" s="37">
        <f t="shared" si="119"/>
        <v>0</v>
      </c>
      <c r="H498" s="21">
        <v>8712.0540000000001</v>
      </c>
      <c r="I498" s="26">
        <f t="shared" si="115"/>
        <v>99.9983241890682</v>
      </c>
      <c r="J498" s="24"/>
      <c r="K498" s="24"/>
      <c r="L498" s="19"/>
      <c r="M498" s="24"/>
      <c r="N498" s="24"/>
      <c r="O498" s="24"/>
      <c r="P498" s="24"/>
      <c r="Q498" s="30"/>
    </row>
    <row r="499" spans="1:17" ht="24" customHeight="1">
      <c r="A499" s="170"/>
      <c r="B499" s="162"/>
      <c r="C499" s="174"/>
      <c r="D499" s="20" t="s">
        <v>93</v>
      </c>
      <c r="E499" s="21">
        <v>41656.408000000003</v>
      </c>
      <c r="F499" s="21">
        <v>45428.565000000002</v>
      </c>
      <c r="G499" s="37">
        <f t="shared" si="119"/>
        <v>3772.1569999999992</v>
      </c>
      <c r="H499" s="21">
        <v>45402.247000000003</v>
      </c>
      <c r="I499" s="26">
        <f t="shared" si="115"/>
        <v>99.942067287399468</v>
      </c>
      <c r="J499" s="24"/>
      <c r="K499" s="24"/>
      <c r="L499" s="19"/>
      <c r="M499" s="24"/>
      <c r="N499" s="24"/>
      <c r="O499" s="24"/>
      <c r="P499" s="24"/>
      <c r="Q499" s="27"/>
    </row>
    <row r="500" spans="1:17" s="94" customFormat="1" ht="15" customHeight="1">
      <c r="A500" s="170">
        <v>23</v>
      </c>
      <c r="B500" s="181" t="s">
        <v>72</v>
      </c>
      <c r="C500" s="173" t="s">
        <v>187</v>
      </c>
      <c r="D500" s="15" t="s">
        <v>92</v>
      </c>
      <c r="E500" s="16">
        <f>E501+E502+E503</f>
        <v>227333.35</v>
      </c>
      <c r="F500" s="16">
        <f>F501+F502+F503</f>
        <v>234640.43400000001</v>
      </c>
      <c r="G500" s="86">
        <f t="shared" si="119"/>
        <v>7307.0840000000026</v>
      </c>
      <c r="H500" s="16">
        <f>H501+H502+H503</f>
        <v>255877.299</v>
      </c>
      <c r="I500" s="19">
        <f>H500/F500*100</f>
        <v>109.0508121886614</v>
      </c>
      <c r="J500" s="18">
        <v>21</v>
      </c>
      <c r="K500" s="18">
        <v>19</v>
      </c>
      <c r="L500" s="19">
        <f t="shared" si="118"/>
        <v>90.476190476190482</v>
      </c>
      <c r="M500" s="18">
        <v>6</v>
      </c>
      <c r="N500" s="18">
        <v>6</v>
      </c>
      <c r="O500" s="18">
        <v>21</v>
      </c>
      <c r="P500" s="18">
        <v>20</v>
      </c>
      <c r="Q500" s="175" t="s">
        <v>126</v>
      </c>
    </row>
    <row r="501" spans="1:17" s="94" customFormat="1" ht="22.5">
      <c r="A501" s="170"/>
      <c r="B501" s="181"/>
      <c r="C501" s="173"/>
      <c r="D501" s="20" t="s">
        <v>94</v>
      </c>
      <c r="E501" s="21">
        <v>113278.39999999999</v>
      </c>
      <c r="F501" s="21">
        <v>113278.39999999999</v>
      </c>
      <c r="G501" s="37">
        <f t="shared" si="119"/>
        <v>0</v>
      </c>
      <c r="H501" s="21">
        <v>113272.859</v>
      </c>
      <c r="I501" s="26">
        <f>H501/F501*100</f>
        <v>99.995108511419645</v>
      </c>
      <c r="J501" s="24">
        <v>4</v>
      </c>
      <c r="K501" s="24">
        <v>3</v>
      </c>
      <c r="L501" s="29"/>
      <c r="M501" s="18"/>
      <c r="N501" s="18"/>
      <c r="O501" s="18"/>
      <c r="P501" s="18"/>
      <c r="Q501" s="176"/>
    </row>
    <row r="502" spans="1:17" s="94" customFormat="1" ht="11.25" customHeight="1">
      <c r="A502" s="170"/>
      <c r="B502" s="181"/>
      <c r="C502" s="173"/>
      <c r="D502" s="20" t="s">
        <v>93</v>
      </c>
      <c r="E502" s="21">
        <v>58715.216999999997</v>
      </c>
      <c r="F502" s="21">
        <v>66022.301000000007</v>
      </c>
      <c r="G502" s="37">
        <f t="shared" si="119"/>
        <v>7307.0840000000098</v>
      </c>
      <c r="H502" s="21">
        <v>66015.691000000006</v>
      </c>
      <c r="I502" s="26">
        <f t="shared" ref="I502:I519" si="122">H502/F502*100</f>
        <v>99.989988231400787</v>
      </c>
      <c r="J502" s="18"/>
      <c r="K502" s="18"/>
      <c r="L502" s="29"/>
      <c r="M502" s="18"/>
      <c r="N502" s="18"/>
      <c r="O502" s="18"/>
      <c r="P502" s="18"/>
      <c r="Q502" s="176"/>
    </row>
    <row r="503" spans="1:17" s="94" customFormat="1" ht="25.5" customHeight="1">
      <c r="A503" s="170"/>
      <c r="B503" s="181"/>
      <c r="C503" s="173"/>
      <c r="D503" s="20" t="s">
        <v>104</v>
      </c>
      <c r="E503" s="21">
        <v>55339.733</v>
      </c>
      <c r="F503" s="21">
        <v>55339.733</v>
      </c>
      <c r="G503" s="37">
        <f t="shared" si="119"/>
        <v>0</v>
      </c>
      <c r="H503" s="21">
        <v>76588.748999999996</v>
      </c>
      <c r="I503" s="26">
        <f t="shared" si="122"/>
        <v>138.39739523137922</v>
      </c>
      <c r="J503" s="18"/>
      <c r="K503" s="18"/>
      <c r="L503" s="29"/>
      <c r="M503" s="18"/>
      <c r="N503" s="18"/>
      <c r="O503" s="18"/>
      <c r="P503" s="18"/>
      <c r="Q503" s="177"/>
    </row>
    <row r="504" spans="1:17" s="95" customFormat="1" ht="11.25" customHeight="1">
      <c r="A504" s="170"/>
      <c r="B504" s="162" t="s">
        <v>123</v>
      </c>
      <c r="C504" s="174" t="s">
        <v>187</v>
      </c>
      <c r="D504" s="20" t="s">
        <v>92</v>
      </c>
      <c r="E504" s="21">
        <f>E505+E506+E507</f>
        <v>119939.19899999999</v>
      </c>
      <c r="F504" s="21">
        <f>F505+F506+F507</f>
        <v>119939.19899999999</v>
      </c>
      <c r="G504" s="37">
        <f t="shared" si="119"/>
        <v>0</v>
      </c>
      <c r="H504" s="21">
        <f>H505+H506+H507</f>
        <v>141187.334</v>
      </c>
      <c r="I504" s="26">
        <f t="shared" si="122"/>
        <v>117.71575529698177</v>
      </c>
      <c r="J504" s="24">
        <v>13</v>
      </c>
      <c r="K504" s="24">
        <v>13</v>
      </c>
      <c r="L504" s="2">
        <f t="shared" ref="L504" si="123">K504/J504*100</f>
        <v>100</v>
      </c>
      <c r="M504" s="24">
        <v>5</v>
      </c>
      <c r="N504" s="24">
        <v>5</v>
      </c>
      <c r="O504" s="24">
        <v>18</v>
      </c>
      <c r="P504" s="24">
        <v>18</v>
      </c>
      <c r="Q504" s="27" t="s">
        <v>83</v>
      </c>
    </row>
    <row r="505" spans="1:17" s="95" customFormat="1" ht="24" customHeight="1">
      <c r="A505" s="170"/>
      <c r="B505" s="162"/>
      <c r="C505" s="174"/>
      <c r="D505" s="20" t="s">
        <v>94</v>
      </c>
      <c r="E505" s="21">
        <v>52564.578999999998</v>
      </c>
      <c r="F505" s="21">
        <v>52564.578999999998</v>
      </c>
      <c r="G505" s="37">
        <f t="shared" si="119"/>
        <v>0</v>
      </c>
      <c r="H505" s="21">
        <v>52563.697999999997</v>
      </c>
      <c r="I505" s="26">
        <f t="shared" si="122"/>
        <v>99.998323966410922</v>
      </c>
      <c r="J505" s="24"/>
      <c r="K505" s="24"/>
      <c r="L505" s="29"/>
      <c r="M505" s="24"/>
      <c r="N505" s="24"/>
      <c r="O505" s="24"/>
      <c r="P505" s="24"/>
      <c r="Q505" s="27"/>
    </row>
    <row r="506" spans="1:17" s="95" customFormat="1" ht="12" customHeight="1">
      <c r="A506" s="170"/>
      <c r="B506" s="162"/>
      <c r="C506" s="174"/>
      <c r="D506" s="20" t="s">
        <v>93</v>
      </c>
      <c r="E506" s="21">
        <v>12034.887000000001</v>
      </c>
      <c r="F506" s="21">
        <v>12034.887000000001</v>
      </c>
      <c r="G506" s="37">
        <f t="shared" si="119"/>
        <v>0</v>
      </c>
      <c r="H506" s="21">
        <v>12034.887000000001</v>
      </c>
      <c r="I506" s="26">
        <f t="shared" si="122"/>
        <v>100</v>
      </c>
      <c r="J506" s="24"/>
      <c r="K506" s="24"/>
      <c r="L506" s="29"/>
      <c r="M506" s="24"/>
      <c r="N506" s="24"/>
      <c r="O506" s="24"/>
      <c r="P506" s="24"/>
      <c r="Q506" s="27"/>
    </row>
    <row r="507" spans="1:17" s="95" customFormat="1" ht="22.5" customHeight="1">
      <c r="A507" s="170"/>
      <c r="B507" s="162"/>
      <c r="C507" s="174"/>
      <c r="D507" s="20" t="s">
        <v>104</v>
      </c>
      <c r="E507" s="21">
        <v>55339.733</v>
      </c>
      <c r="F507" s="21">
        <v>55339.733</v>
      </c>
      <c r="G507" s="37">
        <f t="shared" si="119"/>
        <v>0</v>
      </c>
      <c r="H507" s="21">
        <v>76588.748999999996</v>
      </c>
      <c r="I507" s="26">
        <f t="shared" si="122"/>
        <v>138.39739523137922</v>
      </c>
      <c r="J507" s="24"/>
      <c r="K507" s="24"/>
      <c r="L507" s="29"/>
      <c r="M507" s="24"/>
      <c r="N507" s="24"/>
      <c r="O507" s="24"/>
      <c r="P507" s="24"/>
      <c r="Q507" s="27"/>
    </row>
    <row r="508" spans="1:17" s="95" customFormat="1" ht="12.75" customHeight="1">
      <c r="A508" s="170"/>
      <c r="B508" s="162" t="s">
        <v>124</v>
      </c>
      <c r="C508" s="174" t="s">
        <v>187</v>
      </c>
      <c r="D508" s="20" t="s">
        <v>92</v>
      </c>
      <c r="E508" s="21">
        <f>E509+E510</f>
        <v>107394.15100000001</v>
      </c>
      <c r="F508" s="21">
        <f>F509+F510</f>
        <v>114701.235</v>
      </c>
      <c r="G508" s="37">
        <f t="shared" si="119"/>
        <v>7307.083999999988</v>
      </c>
      <c r="H508" s="21">
        <f>H509+H510</f>
        <v>114689.965</v>
      </c>
      <c r="I508" s="26">
        <f t="shared" si="122"/>
        <v>99.990174473709885</v>
      </c>
      <c r="J508" s="24">
        <v>4</v>
      </c>
      <c r="K508" s="24">
        <v>3</v>
      </c>
      <c r="L508" s="29">
        <f t="shared" ref="L508" si="124">K508/J508*100</f>
        <v>75</v>
      </c>
      <c r="M508" s="24">
        <v>1</v>
      </c>
      <c r="N508" s="24">
        <v>1</v>
      </c>
      <c r="O508" s="24">
        <v>3</v>
      </c>
      <c r="P508" s="24">
        <v>2</v>
      </c>
      <c r="Q508" s="27" t="s">
        <v>83</v>
      </c>
    </row>
    <row r="509" spans="1:17" s="95" customFormat="1" ht="24" customHeight="1">
      <c r="A509" s="170"/>
      <c r="B509" s="162"/>
      <c r="C509" s="174"/>
      <c r="D509" s="20" t="s">
        <v>94</v>
      </c>
      <c r="E509" s="21">
        <v>60713.821000000004</v>
      </c>
      <c r="F509" s="21">
        <v>60713.821000000004</v>
      </c>
      <c r="G509" s="37">
        <f t="shared" si="119"/>
        <v>0</v>
      </c>
      <c r="H509" s="21">
        <v>60709.161</v>
      </c>
      <c r="I509" s="26">
        <f t="shared" si="122"/>
        <v>99.992324647134296</v>
      </c>
      <c r="J509" s="24"/>
      <c r="K509" s="24"/>
      <c r="L509" s="24"/>
      <c r="M509" s="24"/>
      <c r="N509" s="24"/>
      <c r="O509" s="24"/>
      <c r="P509" s="24"/>
      <c r="Q509" s="27"/>
    </row>
    <row r="510" spans="1:17" s="95" customFormat="1" ht="15.75" customHeight="1">
      <c r="A510" s="170"/>
      <c r="B510" s="162"/>
      <c r="C510" s="174"/>
      <c r="D510" s="20" t="s">
        <v>93</v>
      </c>
      <c r="E510" s="21">
        <v>46680.33</v>
      </c>
      <c r="F510" s="21">
        <v>53987.413999999997</v>
      </c>
      <c r="G510" s="37">
        <f t="shared" si="119"/>
        <v>7307.0839999999953</v>
      </c>
      <c r="H510" s="21">
        <v>53980.803999999996</v>
      </c>
      <c r="I510" s="26">
        <f t="shared" si="122"/>
        <v>99.987756405594837</v>
      </c>
      <c r="J510" s="24"/>
      <c r="K510" s="24"/>
      <c r="L510" s="24"/>
      <c r="M510" s="24"/>
      <c r="N510" s="24"/>
      <c r="O510" s="24"/>
      <c r="P510" s="24"/>
      <c r="Q510" s="27"/>
    </row>
    <row r="511" spans="1:17" s="95" customFormat="1" ht="44.25" customHeight="1">
      <c r="A511" s="170"/>
      <c r="B511" s="162"/>
      <c r="C511" s="174"/>
      <c r="D511" s="20" t="s">
        <v>104</v>
      </c>
      <c r="E511" s="21">
        <v>0</v>
      </c>
      <c r="F511" s="21">
        <v>0</v>
      </c>
      <c r="G511" s="37">
        <f t="shared" si="119"/>
        <v>0</v>
      </c>
      <c r="H511" s="21">
        <v>0</v>
      </c>
      <c r="I511" s="26" t="s">
        <v>117</v>
      </c>
      <c r="J511" s="24"/>
      <c r="K511" s="24"/>
      <c r="L511" s="24"/>
      <c r="M511" s="24"/>
      <c r="N511" s="24"/>
      <c r="O511" s="24"/>
      <c r="P511" s="24"/>
      <c r="Q511" s="27"/>
    </row>
    <row r="512" spans="1:17" s="95" customFormat="1" ht="11.25" hidden="1" customHeight="1">
      <c r="A512" s="170"/>
      <c r="B512" s="162" t="s">
        <v>74</v>
      </c>
      <c r="C512" s="174" t="s">
        <v>73</v>
      </c>
      <c r="D512" s="20" t="s">
        <v>92</v>
      </c>
      <c r="E512" s="21"/>
      <c r="F512" s="21"/>
      <c r="G512" s="21">
        <f t="shared" si="119"/>
        <v>0</v>
      </c>
      <c r="H512" s="21"/>
      <c r="I512" s="26" t="e">
        <f t="shared" si="122"/>
        <v>#DIV/0!</v>
      </c>
      <c r="J512" s="24"/>
      <c r="K512" s="24"/>
      <c r="L512" s="24"/>
      <c r="M512" s="24"/>
      <c r="N512" s="24"/>
      <c r="O512" s="24"/>
      <c r="P512" s="24"/>
      <c r="Q512" s="27" t="s">
        <v>83</v>
      </c>
    </row>
    <row r="513" spans="1:17" s="95" customFormat="1" ht="24" hidden="1" customHeight="1">
      <c r="A513" s="170"/>
      <c r="B513" s="162"/>
      <c r="C513" s="174"/>
      <c r="D513" s="20" t="s">
        <v>94</v>
      </c>
      <c r="E513" s="21"/>
      <c r="F513" s="21"/>
      <c r="G513" s="21">
        <f t="shared" si="119"/>
        <v>0</v>
      </c>
      <c r="H513" s="21"/>
      <c r="I513" s="26" t="e">
        <f t="shared" si="122"/>
        <v>#DIV/0!</v>
      </c>
      <c r="J513" s="24"/>
      <c r="K513" s="24"/>
      <c r="L513" s="24"/>
      <c r="M513" s="24"/>
      <c r="N513" s="24"/>
      <c r="O513" s="24"/>
      <c r="P513" s="24"/>
      <c r="Q513" s="30"/>
    </row>
    <row r="514" spans="1:17" s="95" customFormat="1" ht="22.5" hidden="1" customHeight="1">
      <c r="A514" s="170"/>
      <c r="B514" s="162"/>
      <c r="C514" s="174"/>
      <c r="D514" s="20" t="s">
        <v>93</v>
      </c>
      <c r="E514" s="21"/>
      <c r="F514" s="21"/>
      <c r="G514" s="21">
        <f t="shared" si="119"/>
        <v>0</v>
      </c>
      <c r="H514" s="21"/>
      <c r="I514" s="26"/>
      <c r="J514" s="24"/>
      <c r="K514" s="24"/>
      <c r="L514" s="24"/>
      <c r="M514" s="24"/>
      <c r="N514" s="24"/>
      <c r="O514" s="24"/>
      <c r="P514" s="24"/>
      <c r="Q514" s="30"/>
    </row>
    <row r="515" spans="1:17" s="95" customFormat="1" ht="25.5" hidden="1" customHeight="1">
      <c r="A515" s="170"/>
      <c r="B515" s="162"/>
      <c r="C515" s="174"/>
      <c r="D515" s="20" t="s">
        <v>104</v>
      </c>
      <c r="E515" s="21"/>
      <c r="F515" s="21"/>
      <c r="G515" s="21">
        <f t="shared" si="119"/>
        <v>0</v>
      </c>
      <c r="H515" s="21"/>
      <c r="I515" s="26" t="e">
        <f t="shared" si="122"/>
        <v>#DIV/0!</v>
      </c>
      <c r="J515" s="24"/>
      <c r="K515" s="24"/>
      <c r="L515" s="24"/>
      <c r="M515" s="24"/>
      <c r="N515" s="24"/>
      <c r="O515" s="24"/>
      <c r="P515" s="24"/>
      <c r="Q515" s="30"/>
    </row>
    <row r="516" spans="1:17" s="95" customFormat="1" ht="11.25" hidden="1" customHeight="1">
      <c r="A516" s="170"/>
      <c r="B516" s="162" t="s">
        <v>75</v>
      </c>
      <c r="C516" s="174" t="s">
        <v>73</v>
      </c>
      <c r="D516" s="20" t="s">
        <v>92</v>
      </c>
      <c r="E516" s="21"/>
      <c r="F516" s="21"/>
      <c r="G516" s="21">
        <f t="shared" si="119"/>
        <v>0</v>
      </c>
      <c r="H516" s="21"/>
      <c r="I516" s="26" t="e">
        <f t="shared" si="122"/>
        <v>#DIV/0!</v>
      </c>
      <c r="J516" s="24"/>
      <c r="K516" s="24"/>
      <c r="L516" s="24"/>
      <c r="M516" s="24"/>
      <c r="N516" s="24"/>
      <c r="O516" s="24"/>
      <c r="P516" s="24"/>
      <c r="Q516" s="30" t="s">
        <v>83</v>
      </c>
    </row>
    <row r="517" spans="1:17" s="95" customFormat="1" ht="22.5" hidden="1">
      <c r="A517" s="170"/>
      <c r="B517" s="162"/>
      <c r="C517" s="174"/>
      <c r="D517" s="20" t="s">
        <v>94</v>
      </c>
      <c r="E517" s="21"/>
      <c r="F517" s="21"/>
      <c r="G517" s="21">
        <f t="shared" si="119"/>
        <v>0</v>
      </c>
      <c r="H517" s="21"/>
      <c r="I517" s="26" t="e">
        <f t="shared" si="122"/>
        <v>#DIV/0!</v>
      </c>
      <c r="J517" s="24"/>
      <c r="K517" s="24"/>
      <c r="L517" s="24"/>
      <c r="M517" s="24"/>
      <c r="N517" s="24"/>
      <c r="O517" s="24"/>
      <c r="P517" s="24"/>
      <c r="Q517" s="30"/>
    </row>
    <row r="518" spans="1:17" s="95" customFormat="1" ht="12" hidden="1">
      <c r="A518" s="170"/>
      <c r="B518" s="162"/>
      <c r="C518" s="174"/>
      <c r="D518" s="20" t="s">
        <v>93</v>
      </c>
      <c r="E518" s="21"/>
      <c r="F518" s="21"/>
      <c r="G518" s="21">
        <f t="shared" si="119"/>
        <v>0</v>
      </c>
      <c r="H518" s="21"/>
      <c r="I518" s="26" t="e">
        <f t="shared" si="122"/>
        <v>#DIV/0!</v>
      </c>
      <c r="J518" s="24"/>
      <c r="K518" s="24"/>
      <c r="L518" s="24"/>
      <c r="M518" s="24"/>
      <c r="N518" s="24"/>
      <c r="O518" s="24"/>
      <c r="P518" s="24"/>
      <c r="Q518" s="30"/>
    </row>
    <row r="519" spans="1:17" s="95" customFormat="1" ht="25.5" hidden="1" customHeight="1">
      <c r="A519" s="170"/>
      <c r="B519" s="162"/>
      <c r="C519" s="174"/>
      <c r="D519" s="20" t="s">
        <v>104</v>
      </c>
      <c r="E519" s="21"/>
      <c r="F519" s="21"/>
      <c r="G519" s="21">
        <f t="shared" si="119"/>
        <v>0</v>
      </c>
      <c r="H519" s="21"/>
      <c r="I519" s="26" t="e">
        <f t="shared" si="122"/>
        <v>#DIV/0!</v>
      </c>
      <c r="J519" s="24"/>
      <c r="K519" s="24"/>
      <c r="L519" s="24"/>
      <c r="M519" s="24"/>
      <c r="N519" s="24"/>
      <c r="O519" s="24"/>
      <c r="P519" s="24"/>
      <c r="Q519" s="30"/>
    </row>
    <row r="520" spans="1:17" ht="12.75" customHeight="1">
      <c r="A520" s="170">
        <v>24</v>
      </c>
      <c r="B520" s="181" t="s">
        <v>76</v>
      </c>
      <c r="C520" s="173" t="s">
        <v>194</v>
      </c>
      <c r="D520" s="15" t="s">
        <v>92</v>
      </c>
      <c r="E520" s="16">
        <f>SUM(E521:E524)</f>
        <v>2435728.1</v>
      </c>
      <c r="F520" s="16">
        <f>SUM(F521:F524)</f>
        <v>2420318.1</v>
      </c>
      <c r="G520" s="16">
        <f t="shared" si="119"/>
        <v>-15410</v>
      </c>
      <c r="H520" s="16">
        <f>SUM(H521:H524)</f>
        <v>2245363.5649999999</v>
      </c>
      <c r="I520" s="19">
        <f>H520/F520*100</f>
        <v>92.771423929771871</v>
      </c>
      <c r="J520" s="18">
        <v>16</v>
      </c>
      <c r="K520" s="18">
        <v>12</v>
      </c>
      <c r="L520" s="19">
        <f t="shared" ref="L520" si="125">K520/J520*100</f>
        <v>75</v>
      </c>
      <c r="M520" s="18">
        <v>13</v>
      </c>
      <c r="N520" s="18">
        <v>11</v>
      </c>
      <c r="O520" s="18">
        <v>13</v>
      </c>
      <c r="P520" s="18">
        <v>11</v>
      </c>
      <c r="Q520" s="175" t="s">
        <v>126</v>
      </c>
    </row>
    <row r="521" spans="1:17" ht="22.5">
      <c r="A521" s="170"/>
      <c r="B521" s="181"/>
      <c r="C521" s="173"/>
      <c r="D521" s="20" t="s">
        <v>94</v>
      </c>
      <c r="E521" s="21">
        <f>E528</f>
        <v>182015</v>
      </c>
      <c r="F521" s="21">
        <f>F528</f>
        <v>166605</v>
      </c>
      <c r="G521" s="21">
        <f t="shared" si="119"/>
        <v>-15410</v>
      </c>
      <c r="H521" s="21">
        <f>H528</f>
        <v>133145.23499999999</v>
      </c>
      <c r="I521" s="26">
        <f t="shared" ref="I521:I536" si="126">H521/F521*100</f>
        <v>79.916710182767616</v>
      </c>
      <c r="J521" s="24">
        <v>1</v>
      </c>
      <c r="K521" s="24">
        <v>1</v>
      </c>
      <c r="L521" s="79"/>
      <c r="M521" s="79"/>
      <c r="N521" s="79"/>
      <c r="O521" s="79"/>
      <c r="P521" s="79"/>
      <c r="Q521" s="176"/>
    </row>
    <row r="522" spans="1:17" ht="12" customHeight="1">
      <c r="A522" s="170"/>
      <c r="B522" s="181"/>
      <c r="C522" s="173"/>
      <c r="D522" s="20" t="s">
        <v>93</v>
      </c>
      <c r="E522" s="21">
        <f>E529+E535</f>
        <v>27198.1</v>
      </c>
      <c r="F522" s="21">
        <f>F529+F535</f>
        <v>27198.1</v>
      </c>
      <c r="G522" s="21">
        <f t="shared" si="119"/>
        <v>0</v>
      </c>
      <c r="H522" s="21">
        <f>H529+H535</f>
        <v>19895.264999999999</v>
      </c>
      <c r="I522" s="26">
        <f t="shared" si="126"/>
        <v>73.149466323015204</v>
      </c>
      <c r="J522" s="79"/>
      <c r="K522" s="79"/>
      <c r="L522" s="79"/>
      <c r="M522" s="79"/>
      <c r="N522" s="79"/>
      <c r="O522" s="79"/>
      <c r="P522" s="79"/>
      <c r="Q522" s="176"/>
    </row>
    <row r="523" spans="1:17" ht="22.5">
      <c r="A523" s="170"/>
      <c r="B523" s="181"/>
      <c r="C523" s="173"/>
      <c r="D523" s="20" t="s">
        <v>104</v>
      </c>
      <c r="E523" s="21">
        <f>E530+E536</f>
        <v>2206515</v>
      </c>
      <c r="F523" s="21">
        <f>F530+F536</f>
        <v>2206515</v>
      </c>
      <c r="G523" s="21">
        <f t="shared" si="119"/>
        <v>0</v>
      </c>
      <c r="H523" s="21">
        <f>H530+H536</f>
        <v>2018998.923</v>
      </c>
      <c r="I523" s="26">
        <f t="shared" si="126"/>
        <v>91.501708486006208</v>
      </c>
      <c r="J523" s="79"/>
      <c r="K523" s="79"/>
      <c r="L523" s="79"/>
      <c r="M523" s="79"/>
      <c r="N523" s="79"/>
      <c r="O523" s="79"/>
      <c r="P523" s="79"/>
      <c r="Q523" s="219"/>
    </row>
    <row r="524" spans="1:17" ht="18" customHeight="1">
      <c r="A524" s="170"/>
      <c r="B524" s="181"/>
      <c r="C524" s="173"/>
      <c r="D524" s="20" t="s">
        <v>105</v>
      </c>
      <c r="E524" s="21">
        <f>E531</f>
        <v>20000</v>
      </c>
      <c r="F524" s="21">
        <f>F531</f>
        <v>20000</v>
      </c>
      <c r="G524" s="21">
        <f t="shared" si="119"/>
        <v>0</v>
      </c>
      <c r="H524" s="21">
        <f>H531</f>
        <v>73324.142000000007</v>
      </c>
      <c r="I524" s="26">
        <f t="shared" si="126"/>
        <v>366.62071000000003</v>
      </c>
      <c r="J524" s="79"/>
      <c r="K524" s="79"/>
      <c r="L524" s="79"/>
      <c r="M524" s="79"/>
      <c r="N524" s="79"/>
      <c r="O524" s="79"/>
      <c r="P524" s="79"/>
      <c r="Q524" s="220"/>
    </row>
    <row r="525" spans="1:17" ht="13.5" customHeight="1">
      <c r="A525" s="170"/>
      <c r="B525" s="162" t="s">
        <v>77</v>
      </c>
      <c r="C525" s="174" t="s">
        <v>194</v>
      </c>
      <c r="D525" s="20" t="s">
        <v>92</v>
      </c>
      <c r="E525" s="21">
        <f>SUM(E526:E531)</f>
        <v>1137413.1000000001</v>
      </c>
      <c r="F525" s="21">
        <f>SUM(F526:F531)</f>
        <v>1122003.1000000001</v>
      </c>
      <c r="G525" s="21">
        <f t="shared" si="119"/>
        <v>-15410</v>
      </c>
      <c r="H525" s="21">
        <f>SUM(H526:H531)</f>
        <v>1083560.5649999999</v>
      </c>
      <c r="I525" s="26">
        <f t="shared" si="126"/>
        <v>96.573758575176825</v>
      </c>
      <c r="J525" s="24">
        <v>12</v>
      </c>
      <c r="K525" s="24">
        <v>8</v>
      </c>
      <c r="L525" s="26">
        <f t="shared" ref="L525" si="127">K525/J525*100</f>
        <v>66.666666666666657</v>
      </c>
      <c r="M525" s="24">
        <v>10</v>
      </c>
      <c r="N525" s="24">
        <v>8</v>
      </c>
      <c r="O525" s="24">
        <v>10</v>
      </c>
      <c r="P525" s="24">
        <v>8</v>
      </c>
      <c r="Q525" s="30" t="s">
        <v>83</v>
      </c>
    </row>
    <row r="526" spans="1:17" ht="27.75" hidden="1" customHeight="1">
      <c r="A526" s="170"/>
      <c r="B526" s="162"/>
      <c r="C526" s="174"/>
      <c r="D526" s="20" t="s">
        <v>94</v>
      </c>
      <c r="E526" s="21">
        <v>0</v>
      </c>
      <c r="F526" s="21">
        <v>0</v>
      </c>
      <c r="G526" s="21">
        <f t="shared" si="119"/>
        <v>0</v>
      </c>
      <c r="H526" s="21">
        <v>0</v>
      </c>
      <c r="I526" s="26" t="s">
        <v>117</v>
      </c>
      <c r="J526" s="34"/>
      <c r="K526" s="34"/>
      <c r="L526" s="34"/>
      <c r="M526" s="34"/>
      <c r="N526" s="34"/>
      <c r="O526" s="34"/>
      <c r="P526" s="34"/>
      <c r="Q526" s="58"/>
    </row>
    <row r="527" spans="1:17" ht="24.75" hidden="1" customHeight="1">
      <c r="A527" s="170"/>
      <c r="B527" s="162"/>
      <c r="C527" s="174"/>
      <c r="D527" s="20" t="s">
        <v>93</v>
      </c>
      <c r="E527" s="21">
        <v>0</v>
      </c>
      <c r="F527" s="21">
        <v>0</v>
      </c>
      <c r="G527" s="21">
        <f t="shared" si="119"/>
        <v>0</v>
      </c>
      <c r="H527" s="21">
        <v>0</v>
      </c>
      <c r="I527" s="26" t="s">
        <v>117</v>
      </c>
      <c r="J527" s="34"/>
      <c r="K527" s="34"/>
      <c r="L527" s="96"/>
      <c r="M527" s="34"/>
      <c r="N527" s="34"/>
      <c r="O527" s="34"/>
      <c r="P527" s="34"/>
      <c r="Q527" s="58"/>
    </row>
    <row r="528" spans="1:17" ht="24.75" customHeight="1">
      <c r="A528" s="170"/>
      <c r="B528" s="162"/>
      <c r="C528" s="174"/>
      <c r="D528" s="20" t="s">
        <v>94</v>
      </c>
      <c r="E528" s="21">
        <v>182015</v>
      </c>
      <c r="F528" s="21">
        <v>166605</v>
      </c>
      <c r="G528" s="21"/>
      <c r="H528" s="21">
        <v>133145.23499999999</v>
      </c>
      <c r="I528" s="26">
        <f t="shared" si="126"/>
        <v>79.916710182767616</v>
      </c>
      <c r="J528" s="34"/>
      <c r="K528" s="34"/>
      <c r="L528" s="96"/>
      <c r="M528" s="34"/>
      <c r="N528" s="34"/>
      <c r="O528" s="34"/>
      <c r="P528" s="34"/>
      <c r="Q528" s="58"/>
    </row>
    <row r="529" spans="1:17" ht="24.75" customHeight="1">
      <c r="A529" s="170"/>
      <c r="B529" s="162"/>
      <c r="C529" s="174"/>
      <c r="D529" s="20" t="s">
        <v>93</v>
      </c>
      <c r="E529" s="21">
        <v>27198.1</v>
      </c>
      <c r="F529" s="21">
        <v>27198.1</v>
      </c>
      <c r="G529" s="21"/>
      <c r="H529" s="21">
        <v>19895.264999999999</v>
      </c>
      <c r="I529" s="26">
        <f t="shared" si="126"/>
        <v>73.149466323015204</v>
      </c>
      <c r="J529" s="34"/>
      <c r="K529" s="34"/>
      <c r="L529" s="96"/>
      <c r="M529" s="34"/>
      <c r="N529" s="34"/>
      <c r="O529" s="34"/>
      <c r="P529" s="34"/>
      <c r="Q529" s="58"/>
    </row>
    <row r="530" spans="1:17" ht="23.25" customHeight="1">
      <c r="A530" s="170"/>
      <c r="B530" s="162"/>
      <c r="C530" s="174"/>
      <c r="D530" s="20" t="s">
        <v>104</v>
      </c>
      <c r="E530" s="21">
        <v>908200</v>
      </c>
      <c r="F530" s="21">
        <v>908200</v>
      </c>
      <c r="G530" s="21">
        <f t="shared" ref="G530:G561" si="128">F530-E530</f>
        <v>0</v>
      </c>
      <c r="H530" s="21">
        <v>857195.92299999995</v>
      </c>
      <c r="I530" s="26">
        <f t="shared" si="126"/>
        <v>94.384047896938995</v>
      </c>
      <c r="J530" s="34"/>
      <c r="K530" s="34"/>
      <c r="L530" s="96"/>
      <c r="M530" s="34"/>
      <c r="N530" s="34"/>
      <c r="O530" s="34"/>
      <c r="P530" s="34"/>
      <c r="Q530" s="58"/>
    </row>
    <row r="531" spans="1:17" ht="15" customHeight="1">
      <c r="A531" s="170"/>
      <c r="B531" s="162"/>
      <c r="C531" s="174"/>
      <c r="D531" s="20" t="s">
        <v>105</v>
      </c>
      <c r="E531" s="21">
        <v>20000</v>
      </c>
      <c r="F531" s="21">
        <v>20000</v>
      </c>
      <c r="G531" s="21">
        <f t="shared" si="128"/>
        <v>0</v>
      </c>
      <c r="H531" s="21">
        <v>73324.142000000007</v>
      </c>
      <c r="I531" s="26">
        <f t="shared" si="126"/>
        <v>366.62071000000003</v>
      </c>
      <c r="J531" s="34"/>
      <c r="K531" s="34"/>
      <c r="L531" s="96"/>
      <c r="M531" s="34"/>
      <c r="N531" s="34"/>
      <c r="O531" s="34"/>
      <c r="P531" s="34"/>
      <c r="Q531" s="58"/>
    </row>
    <row r="532" spans="1:17" ht="15" customHeight="1">
      <c r="A532" s="170"/>
      <c r="B532" s="162" t="s">
        <v>78</v>
      </c>
      <c r="C532" s="174" t="s">
        <v>194</v>
      </c>
      <c r="D532" s="20" t="s">
        <v>92</v>
      </c>
      <c r="E532" s="21">
        <f t="shared" ref="E532:F532" si="129">SUM(E533:E536)</f>
        <v>1298315</v>
      </c>
      <c r="F532" s="21">
        <f t="shared" si="129"/>
        <v>1298315</v>
      </c>
      <c r="G532" s="21">
        <f t="shared" si="128"/>
        <v>0</v>
      </c>
      <c r="H532" s="21">
        <f>SUM(H533:H536)</f>
        <v>1161803</v>
      </c>
      <c r="I532" s="26">
        <f t="shared" si="126"/>
        <v>89.485448446640461</v>
      </c>
      <c r="J532" s="24">
        <v>3</v>
      </c>
      <c r="K532" s="24">
        <v>3</v>
      </c>
      <c r="L532" s="29">
        <f t="shared" ref="L532" si="130">K532/J532*100</f>
        <v>100</v>
      </c>
      <c r="M532" s="24">
        <v>3</v>
      </c>
      <c r="N532" s="24">
        <v>3</v>
      </c>
      <c r="O532" s="24">
        <v>3</v>
      </c>
      <c r="P532" s="24">
        <v>3</v>
      </c>
      <c r="Q532" s="30" t="s">
        <v>83</v>
      </c>
    </row>
    <row r="533" spans="1:17" ht="22.5" hidden="1">
      <c r="A533" s="170"/>
      <c r="B533" s="162"/>
      <c r="C533" s="174"/>
      <c r="D533" s="20" t="s">
        <v>94</v>
      </c>
      <c r="E533" s="21">
        <v>0</v>
      </c>
      <c r="F533" s="21">
        <v>0</v>
      </c>
      <c r="G533" s="21">
        <f t="shared" si="128"/>
        <v>0</v>
      </c>
      <c r="H533" s="21">
        <v>0</v>
      </c>
      <c r="I533" s="26" t="s">
        <v>117</v>
      </c>
      <c r="J533" s="34"/>
      <c r="K533" s="34"/>
      <c r="L533" s="34"/>
      <c r="M533" s="34"/>
      <c r="N533" s="34"/>
      <c r="O533" s="34"/>
      <c r="P533" s="34"/>
      <c r="Q533" s="58"/>
    </row>
    <row r="534" spans="1:17" hidden="1">
      <c r="A534" s="170"/>
      <c r="B534" s="162"/>
      <c r="C534" s="174"/>
      <c r="D534" s="20" t="s">
        <v>93</v>
      </c>
      <c r="E534" s="21">
        <v>0</v>
      </c>
      <c r="F534" s="21">
        <v>0</v>
      </c>
      <c r="G534" s="21">
        <f t="shared" si="128"/>
        <v>0</v>
      </c>
      <c r="H534" s="21">
        <v>0</v>
      </c>
      <c r="I534" s="26" t="s">
        <v>117</v>
      </c>
      <c r="J534" s="34"/>
      <c r="K534" s="34"/>
      <c r="L534" s="34"/>
      <c r="M534" s="34"/>
      <c r="N534" s="34"/>
      <c r="O534" s="34"/>
      <c r="P534" s="34"/>
      <c r="Q534" s="58"/>
    </row>
    <row r="535" spans="1:17" ht="12" customHeight="1">
      <c r="A535" s="170"/>
      <c r="B535" s="162"/>
      <c r="C535" s="174"/>
      <c r="D535" s="20" t="s">
        <v>93</v>
      </c>
      <c r="E535" s="21">
        <v>0</v>
      </c>
      <c r="F535" s="21">
        <v>0</v>
      </c>
      <c r="G535" s="21">
        <f t="shared" si="128"/>
        <v>0</v>
      </c>
      <c r="H535" s="21">
        <v>0</v>
      </c>
      <c r="I535" s="26" t="s">
        <v>117</v>
      </c>
      <c r="J535" s="34"/>
      <c r="K535" s="34"/>
      <c r="L535" s="34"/>
      <c r="M535" s="34"/>
      <c r="N535" s="34"/>
      <c r="O535" s="34"/>
      <c r="P535" s="34"/>
      <c r="Q535" s="58"/>
    </row>
    <row r="536" spans="1:17" ht="33.75" customHeight="1">
      <c r="A536" s="170"/>
      <c r="B536" s="162"/>
      <c r="C536" s="174"/>
      <c r="D536" s="20" t="s">
        <v>104</v>
      </c>
      <c r="E536" s="21">
        <v>1298315</v>
      </c>
      <c r="F536" s="21">
        <v>1298315</v>
      </c>
      <c r="G536" s="21">
        <f t="shared" si="128"/>
        <v>0</v>
      </c>
      <c r="H536" s="21">
        <v>1161803</v>
      </c>
      <c r="I536" s="26">
        <f t="shared" si="126"/>
        <v>89.485448446640461</v>
      </c>
      <c r="J536" s="34"/>
      <c r="K536" s="34"/>
      <c r="L536" s="34"/>
      <c r="M536" s="34"/>
      <c r="N536" s="34"/>
      <c r="O536" s="34"/>
      <c r="P536" s="34"/>
      <c r="Q536" s="59"/>
    </row>
    <row r="537" spans="1:17" s="45" customFormat="1" ht="12" customHeight="1">
      <c r="A537" s="170">
        <v>25</v>
      </c>
      <c r="B537" s="181" t="s">
        <v>79</v>
      </c>
      <c r="C537" s="173" t="s">
        <v>80</v>
      </c>
      <c r="D537" s="15" t="s">
        <v>92</v>
      </c>
      <c r="E537" s="16">
        <f>SUM(E538:E539)</f>
        <v>170208.212</v>
      </c>
      <c r="F537" s="16">
        <f>SUM(F538:F539)</f>
        <v>174053.08899999998</v>
      </c>
      <c r="G537" s="16">
        <f t="shared" si="128"/>
        <v>3844.8769999999786</v>
      </c>
      <c r="H537" s="16">
        <f>SUM(H538:H539)</f>
        <v>174031.114</v>
      </c>
      <c r="I537" s="19">
        <f>H537/F537*100</f>
        <v>99.987374541798573</v>
      </c>
      <c r="J537" s="18">
        <v>11</v>
      </c>
      <c r="K537" s="18">
        <v>11</v>
      </c>
      <c r="L537" s="97">
        <f>K537/J537*100</f>
        <v>100</v>
      </c>
      <c r="M537" s="18">
        <v>9</v>
      </c>
      <c r="N537" s="18">
        <v>9</v>
      </c>
      <c r="O537" s="18">
        <v>16</v>
      </c>
      <c r="P537" s="18">
        <v>16</v>
      </c>
      <c r="Q537" s="193" t="s">
        <v>126</v>
      </c>
    </row>
    <row r="538" spans="1:17" s="45" customFormat="1" ht="23.25" customHeight="1">
      <c r="A538" s="170"/>
      <c r="B538" s="181"/>
      <c r="C538" s="173"/>
      <c r="D538" s="20" t="s">
        <v>94</v>
      </c>
      <c r="E538" s="21">
        <v>0</v>
      </c>
      <c r="F538" s="21">
        <v>0</v>
      </c>
      <c r="G538" s="21">
        <f t="shared" si="128"/>
        <v>0</v>
      </c>
      <c r="H538" s="21">
        <v>0</v>
      </c>
      <c r="I538" s="19" t="s">
        <v>117</v>
      </c>
      <c r="J538" s="24">
        <v>1</v>
      </c>
      <c r="K538" s="24">
        <v>1</v>
      </c>
      <c r="L538" s="98"/>
      <c r="M538" s="24"/>
      <c r="N538" s="18"/>
      <c r="O538" s="18"/>
      <c r="P538" s="18"/>
      <c r="Q538" s="194"/>
    </row>
    <row r="539" spans="1:17" s="45" customFormat="1" ht="15.75" customHeight="1">
      <c r="A539" s="170"/>
      <c r="B539" s="181"/>
      <c r="C539" s="173"/>
      <c r="D539" s="20" t="s">
        <v>93</v>
      </c>
      <c r="E539" s="21">
        <f>E543+E547</f>
        <v>170208.212</v>
      </c>
      <c r="F539" s="21">
        <f>F543+F547</f>
        <v>174053.08899999998</v>
      </c>
      <c r="G539" s="21">
        <f t="shared" si="128"/>
        <v>3844.8769999999786</v>
      </c>
      <c r="H539" s="21">
        <f>H543+H547</f>
        <v>174031.114</v>
      </c>
      <c r="I539" s="26">
        <f t="shared" ref="I539:I547" si="131">H539/F539*100</f>
        <v>99.987374541798573</v>
      </c>
      <c r="J539" s="18"/>
      <c r="K539" s="18"/>
      <c r="L539" s="19"/>
      <c r="M539" s="18"/>
      <c r="N539" s="18"/>
      <c r="O539" s="18"/>
      <c r="P539" s="18"/>
      <c r="Q539" s="194"/>
    </row>
    <row r="540" spans="1:17" s="45" customFormat="1" ht="34.5" hidden="1" customHeight="1">
      <c r="A540" s="170"/>
      <c r="B540" s="181"/>
      <c r="C540" s="173"/>
      <c r="D540" s="20" t="s">
        <v>104</v>
      </c>
      <c r="E540" s="21">
        <v>0</v>
      </c>
      <c r="F540" s="21">
        <v>0</v>
      </c>
      <c r="G540" s="21">
        <f t="shared" si="128"/>
        <v>0</v>
      </c>
      <c r="H540" s="21">
        <v>0</v>
      </c>
      <c r="I540" s="19" t="s">
        <v>117</v>
      </c>
      <c r="J540" s="18"/>
      <c r="K540" s="18"/>
      <c r="L540" s="26"/>
      <c r="M540" s="18"/>
      <c r="N540" s="18"/>
      <c r="O540" s="18"/>
      <c r="P540" s="18"/>
      <c r="Q540" s="195"/>
    </row>
    <row r="541" spans="1:17" s="45" customFormat="1" ht="16.5" customHeight="1">
      <c r="A541" s="170"/>
      <c r="B541" s="162" t="s">
        <v>135</v>
      </c>
      <c r="C541" s="174" t="s">
        <v>80</v>
      </c>
      <c r="D541" s="20" t="s">
        <v>92</v>
      </c>
      <c r="E541" s="21">
        <f>SUM(E542:E543)</f>
        <v>148575.59299999999</v>
      </c>
      <c r="F541" s="21">
        <f>SUM(F542:F543)</f>
        <v>148575.59299999999</v>
      </c>
      <c r="G541" s="21">
        <f t="shared" si="128"/>
        <v>0</v>
      </c>
      <c r="H541" s="21">
        <f>SUM(H542:H543)</f>
        <v>148568.927</v>
      </c>
      <c r="I541" s="26">
        <f t="shared" si="131"/>
        <v>99.995513394989445</v>
      </c>
      <c r="J541" s="24">
        <v>6</v>
      </c>
      <c r="K541" s="24">
        <v>6</v>
      </c>
      <c r="L541" s="77">
        <f>K541/J541*100</f>
        <v>100</v>
      </c>
      <c r="M541" s="24">
        <v>6</v>
      </c>
      <c r="N541" s="24">
        <v>6</v>
      </c>
      <c r="O541" s="24">
        <v>13</v>
      </c>
      <c r="P541" s="24">
        <v>13</v>
      </c>
      <c r="Q541" s="27" t="s">
        <v>83</v>
      </c>
    </row>
    <row r="542" spans="1:17" s="45" customFormat="1" ht="22.5">
      <c r="A542" s="170"/>
      <c r="B542" s="162"/>
      <c r="C542" s="174"/>
      <c r="D542" s="20" t="s">
        <v>94</v>
      </c>
      <c r="E542" s="21">
        <v>0</v>
      </c>
      <c r="F542" s="21">
        <v>0</v>
      </c>
      <c r="G542" s="21">
        <f t="shared" si="128"/>
        <v>0</v>
      </c>
      <c r="H542" s="21">
        <v>0</v>
      </c>
      <c r="I542" s="19" t="s">
        <v>117</v>
      </c>
      <c r="J542" s="24"/>
      <c r="K542" s="24"/>
      <c r="L542" s="98"/>
      <c r="M542" s="24"/>
      <c r="N542" s="24"/>
      <c r="O542" s="24"/>
      <c r="P542" s="24"/>
      <c r="Q542" s="27"/>
    </row>
    <row r="543" spans="1:17" s="45" customFormat="1" ht="21" customHeight="1">
      <c r="A543" s="170"/>
      <c r="B543" s="162"/>
      <c r="C543" s="174"/>
      <c r="D543" s="20" t="s">
        <v>93</v>
      </c>
      <c r="E543" s="21">
        <v>148575.59299999999</v>
      </c>
      <c r="F543" s="21">
        <v>148575.59299999999</v>
      </c>
      <c r="G543" s="21">
        <f t="shared" si="128"/>
        <v>0</v>
      </c>
      <c r="H543" s="21">
        <v>148568.927</v>
      </c>
      <c r="I543" s="26">
        <f t="shared" si="131"/>
        <v>99.995513394989445</v>
      </c>
      <c r="J543" s="24"/>
      <c r="K543" s="24"/>
      <c r="L543" s="98"/>
      <c r="M543" s="24"/>
      <c r="N543" s="24"/>
      <c r="O543" s="24"/>
      <c r="P543" s="24"/>
      <c r="Q543" s="27"/>
    </row>
    <row r="544" spans="1:17" s="45" customFormat="1" ht="32.25" hidden="1" customHeight="1">
      <c r="A544" s="170"/>
      <c r="B544" s="162"/>
      <c r="C544" s="174"/>
      <c r="D544" s="20" t="s">
        <v>104</v>
      </c>
      <c r="E544" s="21">
        <v>0</v>
      </c>
      <c r="F544" s="21">
        <v>0</v>
      </c>
      <c r="G544" s="21">
        <f t="shared" si="128"/>
        <v>0</v>
      </c>
      <c r="H544" s="21">
        <v>0</v>
      </c>
      <c r="I544" s="26" t="s">
        <v>117</v>
      </c>
      <c r="J544" s="24"/>
      <c r="K544" s="24"/>
      <c r="L544" s="98"/>
      <c r="M544" s="24"/>
      <c r="N544" s="24"/>
      <c r="O544" s="24"/>
      <c r="P544" s="24"/>
      <c r="Q544" s="27"/>
    </row>
    <row r="545" spans="1:17" s="45" customFormat="1" ht="13.5" customHeight="1">
      <c r="A545" s="170"/>
      <c r="B545" s="162" t="s">
        <v>125</v>
      </c>
      <c r="C545" s="174" t="s">
        <v>80</v>
      </c>
      <c r="D545" s="20" t="s">
        <v>92</v>
      </c>
      <c r="E545" s="21">
        <f>SUM(E546:E547)</f>
        <v>21632.618999999999</v>
      </c>
      <c r="F545" s="21">
        <f>SUM(F546:F547)</f>
        <v>25477.495999999999</v>
      </c>
      <c r="G545" s="21">
        <f t="shared" si="128"/>
        <v>3844.8770000000004</v>
      </c>
      <c r="H545" s="21">
        <f>SUM(H546:H547)</f>
        <v>25462.187000000002</v>
      </c>
      <c r="I545" s="26">
        <f t="shared" si="131"/>
        <v>99.939911677348519</v>
      </c>
      <c r="J545" s="24">
        <v>4</v>
      </c>
      <c r="K545" s="24">
        <v>4</v>
      </c>
      <c r="L545" s="77">
        <f>K545/J545*100</f>
        <v>100</v>
      </c>
      <c r="M545" s="24">
        <v>3</v>
      </c>
      <c r="N545" s="24">
        <v>3</v>
      </c>
      <c r="O545" s="24">
        <v>3</v>
      </c>
      <c r="P545" s="24">
        <v>3</v>
      </c>
      <c r="Q545" s="27" t="s">
        <v>83</v>
      </c>
    </row>
    <row r="546" spans="1:17" s="45" customFormat="1" ht="22.5">
      <c r="A546" s="170"/>
      <c r="B546" s="162"/>
      <c r="C546" s="174"/>
      <c r="D546" s="20" t="s">
        <v>94</v>
      </c>
      <c r="E546" s="21">
        <v>0</v>
      </c>
      <c r="F546" s="21">
        <v>0</v>
      </c>
      <c r="G546" s="21">
        <f t="shared" si="128"/>
        <v>0</v>
      </c>
      <c r="H546" s="21">
        <v>0</v>
      </c>
      <c r="I546" s="19" t="s">
        <v>117</v>
      </c>
      <c r="J546" s="24"/>
      <c r="K546" s="24"/>
      <c r="L546" s="98"/>
      <c r="M546" s="24"/>
      <c r="N546" s="24"/>
      <c r="O546" s="24"/>
      <c r="P546" s="24"/>
      <c r="Q546" s="30"/>
    </row>
    <row r="547" spans="1:17" s="45" customFormat="1" ht="15.75" customHeight="1">
      <c r="A547" s="170"/>
      <c r="B547" s="162"/>
      <c r="C547" s="174"/>
      <c r="D547" s="20" t="s">
        <v>93</v>
      </c>
      <c r="E547" s="21">
        <v>21632.618999999999</v>
      </c>
      <c r="F547" s="21">
        <v>25477.495999999999</v>
      </c>
      <c r="G547" s="21">
        <f t="shared" si="128"/>
        <v>3844.8770000000004</v>
      </c>
      <c r="H547" s="21">
        <v>25462.187000000002</v>
      </c>
      <c r="I547" s="26">
        <f t="shared" si="131"/>
        <v>99.939911677348519</v>
      </c>
      <c r="J547" s="24"/>
      <c r="K547" s="24"/>
      <c r="L547" s="98"/>
      <c r="M547" s="24"/>
      <c r="N547" s="24"/>
      <c r="O547" s="24"/>
      <c r="P547" s="24"/>
      <c r="Q547" s="30"/>
    </row>
    <row r="548" spans="1:17" s="45" customFormat="1" ht="22.5" hidden="1">
      <c r="A548" s="170"/>
      <c r="B548" s="162"/>
      <c r="C548" s="174"/>
      <c r="D548" s="20" t="s">
        <v>104</v>
      </c>
      <c r="E548" s="21"/>
      <c r="F548" s="21"/>
      <c r="G548" s="21">
        <f t="shared" si="128"/>
        <v>0</v>
      </c>
      <c r="H548" s="21"/>
      <c r="I548" s="26"/>
      <c r="J548" s="24"/>
      <c r="K548" s="24"/>
      <c r="L548" s="24"/>
      <c r="M548" s="24"/>
      <c r="N548" s="24"/>
      <c r="O548" s="24"/>
      <c r="P548" s="24"/>
      <c r="Q548" s="30"/>
    </row>
    <row r="549" spans="1:17" ht="20.25" customHeight="1">
      <c r="A549" s="170">
        <v>26</v>
      </c>
      <c r="B549" s="181" t="s">
        <v>99</v>
      </c>
      <c r="C549" s="172" t="s">
        <v>186</v>
      </c>
      <c r="D549" s="71" t="s">
        <v>92</v>
      </c>
      <c r="E549" s="16">
        <f>SUM(E551:E555)</f>
        <v>3097412.5929999999</v>
      </c>
      <c r="F549" s="16">
        <f>SUM(F551:F555)</f>
        <v>3115956.3340000003</v>
      </c>
      <c r="G549" s="16">
        <f t="shared" si="128"/>
        <v>18543.741000000387</v>
      </c>
      <c r="H549" s="16">
        <f>SUM(H551:H555)</f>
        <v>3113261.3869999996</v>
      </c>
      <c r="I549" s="19">
        <f>H549/F549*100</f>
        <v>99.913511400317319</v>
      </c>
      <c r="J549" s="18">
        <v>26</v>
      </c>
      <c r="K549" s="18">
        <v>25</v>
      </c>
      <c r="L549" s="46">
        <f>K549/J549*100</f>
        <v>96.15384615384616</v>
      </c>
      <c r="M549" s="18">
        <v>20</v>
      </c>
      <c r="N549" s="18">
        <v>20</v>
      </c>
      <c r="O549" s="18">
        <v>17</v>
      </c>
      <c r="P549" s="18">
        <v>17</v>
      </c>
      <c r="Q549" s="175" t="s">
        <v>126</v>
      </c>
    </row>
    <row r="550" spans="1:17" ht="64.5" customHeight="1">
      <c r="A550" s="170"/>
      <c r="B550" s="181"/>
      <c r="C550" s="172"/>
      <c r="D550" s="20" t="s">
        <v>93</v>
      </c>
      <c r="E550" s="21">
        <f>E554+E552+E553+E555</f>
        <v>3097412.5929999999</v>
      </c>
      <c r="F550" s="21">
        <v>3115956.3339999998</v>
      </c>
      <c r="G550" s="21">
        <f t="shared" si="128"/>
        <v>18543.740999999922</v>
      </c>
      <c r="H550" s="21">
        <v>3113261.3870000001</v>
      </c>
      <c r="I550" s="26">
        <f t="shared" ref="I550:I555" si="132">H550/F550*100</f>
        <v>99.913511400317347</v>
      </c>
      <c r="J550" s="24">
        <v>2</v>
      </c>
      <c r="K550" s="24">
        <v>2</v>
      </c>
      <c r="L550" s="46"/>
      <c r="M550" s="24"/>
      <c r="N550" s="24"/>
      <c r="O550" s="24"/>
      <c r="P550" s="24"/>
      <c r="Q550" s="177"/>
    </row>
    <row r="551" spans="1:17" ht="48.75" customHeight="1">
      <c r="A551" s="170"/>
      <c r="B551" s="39" t="s">
        <v>103</v>
      </c>
      <c r="C551" s="7" t="s">
        <v>186</v>
      </c>
      <c r="D551" s="20" t="s">
        <v>93</v>
      </c>
      <c r="E551" s="21">
        <v>0</v>
      </c>
      <c r="F551" s="21">
        <v>0</v>
      </c>
      <c r="G551" s="21">
        <f t="shared" si="128"/>
        <v>0</v>
      </c>
      <c r="H551" s="21">
        <v>0</v>
      </c>
      <c r="I551" s="21" t="s">
        <v>117</v>
      </c>
      <c r="J551" s="24">
        <v>3</v>
      </c>
      <c r="K551" s="24">
        <v>3</v>
      </c>
      <c r="L551" s="77">
        <f t="shared" ref="L551:L560" si="133">K551/J551*100</f>
        <v>100</v>
      </c>
      <c r="M551" s="24">
        <v>5</v>
      </c>
      <c r="N551" s="24">
        <v>5</v>
      </c>
      <c r="O551" s="24">
        <v>7</v>
      </c>
      <c r="P551" s="24">
        <v>7</v>
      </c>
      <c r="Q551" s="27" t="s">
        <v>83</v>
      </c>
    </row>
    <row r="552" spans="1:17" ht="46.5" customHeight="1">
      <c r="A552" s="170"/>
      <c r="B552" s="39" t="s">
        <v>100</v>
      </c>
      <c r="C552" s="7" t="s">
        <v>186</v>
      </c>
      <c r="D552" s="20" t="s">
        <v>93</v>
      </c>
      <c r="E552" s="21">
        <v>74236.755999999994</v>
      </c>
      <c r="F552" s="21">
        <v>74236.755999999994</v>
      </c>
      <c r="G552" s="21">
        <f t="shared" si="128"/>
        <v>0</v>
      </c>
      <c r="H552" s="21">
        <v>74157.794999999998</v>
      </c>
      <c r="I552" s="26">
        <f t="shared" si="132"/>
        <v>99.893636246713157</v>
      </c>
      <c r="J552" s="24">
        <v>2</v>
      </c>
      <c r="K552" s="24">
        <v>2</v>
      </c>
      <c r="L552" s="77">
        <f t="shared" si="133"/>
        <v>100</v>
      </c>
      <c r="M552" s="24">
        <v>2</v>
      </c>
      <c r="N552" s="24">
        <v>2</v>
      </c>
      <c r="O552" s="24">
        <v>2</v>
      </c>
      <c r="P552" s="24">
        <v>2</v>
      </c>
      <c r="Q552" s="27" t="s">
        <v>83</v>
      </c>
    </row>
    <row r="553" spans="1:17" ht="49.5" customHeight="1">
      <c r="A553" s="170"/>
      <c r="B553" s="39" t="s">
        <v>101</v>
      </c>
      <c r="C553" s="7" t="s">
        <v>186</v>
      </c>
      <c r="D553" s="20" t="s">
        <v>93</v>
      </c>
      <c r="E553" s="21">
        <v>2510230.2889999999</v>
      </c>
      <c r="F553" s="21">
        <v>2509560.3689999999</v>
      </c>
      <c r="G553" s="21">
        <f t="shared" si="128"/>
        <v>-669.91999999992549</v>
      </c>
      <c r="H553" s="21">
        <v>2509560.3689999999</v>
      </c>
      <c r="I553" s="26">
        <f t="shared" si="132"/>
        <v>100</v>
      </c>
      <c r="J553" s="24">
        <v>11</v>
      </c>
      <c r="K553" s="24">
        <v>10</v>
      </c>
      <c r="L553" s="77">
        <f t="shared" si="133"/>
        <v>90.909090909090907</v>
      </c>
      <c r="M553" s="24">
        <v>9</v>
      </c>
      <c r="N553" s="24">
        <v>9</v>
      </c>
      <c r="O553" s="24">
        <v>6</v>
      </c>
      <c r="P553" s="24">
        <v>6</v>
      </c>
      <c r="Q553" s="27" t="s">
        <v>83</v>
      </c>
    </row>
    <row r="554" spans="1:17" ht="103.5" customHeight="1">
      <c r="A554" s="170"/>
      <c r="B554" s="39" t="s">
        <v>102</v>
      </c>
      <c r="C554" s="7" t="s">
        <v>186</v>
      </c>
      <c r="D554" s="20" t="s">
        <v>93</v>
      </c>
      <c r="E554" s="21">
        <v>477617.467</v>
      </c>
      <c r="F554" s="21">
        <v>490361.92200000002</v>
      </c>
      <c r="G554" s="21">
        <f t="shared" si="128"/>
        <v>12744.455000000016</v>
      </c>
      <c r="H554" s="21">
        <v>488667.07299999997</v>
      </c>
      <c r="I554" s="26">
        <f t="shared" si="132"/>
        <v>99.654367738610816</v>
      </c>
      <c r="J554" s="24">
        <v>3</v>
      </c>
      <c r="K554" s="24">
        <v>3</v>
      </c>
      <c r="L554" s="77">
        <f t="shared" si="133"/>
        <v>100</v>
      </c>
      <c r="M554" s="24">
        <v>1</v>
      </c>
      <c r="N554" s="24">
        <v>1</v>
      </c>
      <c r="O554" s="24">
        <v>1</v>
      </c>
      <c r="P554" s="24">
        <v>1</v>
      </c>
      <c r="Q554" s="27" t="s">
        <v>83</v>
      </c>
    </row>
    <row r="555" spans="1:17" ht="59.25" customHeight="1">
      <c r="A555" s="170"/>
      <c r="B555" s="39" t="s">
        <v>134</v>
      </c>
      <c r="C555" s="7" t="s">
        <v>186</v>
      </c>
      <c r="D555" s="20" t="s">
        <v>93</v>
      </c>
      <c r="E555" s="21">
        <v>35328.080999999998</v>
      </c>
      <c r="F555" s="21">
        <v>41797.286999999997</v>
      </c>
      <c r="G555" s="21">
        <f t="shared" si="128"/>
        <v>6469.2059999999983</v>
      </c>
      <c r="H555" s="21">
        <v>40876.15</v>
      </c>
      <c r="I555" s="26">
        <f t="shared" si="132"/>
        <v>97.79617992909445</v>
      </c>
      <c r="J555" s="24">
        <v>5</v>
      </c>
      <c r="K555" s="24">
        <v>5</v>
      </c>
      <c r="L555" s="77">
        <f t="shared" si="133"/>
        <v>100</v>
      </c>
      <c r="M555" s="24">
        <v>3</v>
      </c>
      <c r="N555" s="24">
        <v>3</v>
      </c>
      <c r="O555" s="24">
        <v>1</v>
      </c>
      <c r="P555" s="24">
        <v>1</v>
      </c>
      <c r="Q555" s="27" t="s">
        <v>83</v>
      </c>
    </row>
    <row r="556" spans="1:17" ht="15.75" customHeight="1">
      <c r="A556" s="178">
        <v>27</v>
      </c>
      <c r="B556" s="181" t="s">
        <v>81</v>
      </c>
      <c r="C556" s="205" t="s">
        <v>207</v>
      </c>
      <c r="D556" s="71" t="s">
        <v>92</v>
      </c>
      <c r="E556" s="16">
        <f>E560+E564</f>
        <v>206823.875</v>
      </c>
      <c r="F556" s="16">
        <f>F557+F558</f>
        <v>215842.27600000001</v>
      </c>
      <c r="G556" s="16">
        <f t="shared" si="128"/>
        <v>9018.4010000000126</v>
      </c>
      <c r="H556" s="16">
        <f>H557+H558</f>
        <v>214422.86900000001</v>
      </c>
      <c r="I556" s="19">
        <f>H556/F556*100</f>
        <v>99.342386938136258</v>
      </c>
      <c r="J556" s="18">
        <v>30</v>
      </c>
      <c r="K556" s="18">
        <v>28</v>
      </c>
      <c r="L556" s="46">
        <f t="shared" si="133"/>
        <v>93.333333333333329</v>
      </c>
      <c r="M556" s="18">
        <v>3</v>
      </c>
      <c r="N556" s="18">
        <v>3</v>
      </c>
      <c r="O556" s="49">
        <v>16</v>
      </c>
      <c r="P556" s="49">
        <v>16</v>
      </c>
      <c r="Q556" s="175" t="s">
        <v>126</v>
      </c>
    </row>
    <row r="557" spans="1:17" s="99" customFormat="1" ht="22.5">
      <c r="A557" s="179"/>
      <c r="B557" s="181"/>
      <c r="C557" s="205"/>
      <c r="D557" s="20" t="s">
        <v>94</v>
      </c>
      <c r="E557" s="21">
        <v>6384.5</v>
      </c>
      <c r="F557" s="21">
        <v>6384.5</v>
      </c>
      <c r="G557" s="21">
        <f t="shared" si="128"/>
        <v>0</v>
      </c>
      <c r="H557" s="21">
        <v>6384.5</v>
      </c>
      <c r="I557" s="26">
        <f t="shared" ref="I557:I565" si="134">H557/F557*100</f>
        <v>100</v>
      </c>
      <c r="J557" s="24">
        <v>1</v>
      </c>
      <c r="K557" s="24">
        <v>1</v>
      </c>
      <c r="L557" s="77">
        <f t="shared" si="133"/>
        <v>100</v>
      </c>
      <c r="M557" s="18"/>
      <c r="N557" s="18"/>
      <c r="O557" s="18"/>
      <c r="P557" s="18"/>
      <c r="Q557" s="176"/>
    </row>
    <row r="558" spans="1:17" s="99" customFormat="1" ht="16.5" customHeight="1">
      <c r="A558" s="179"/>
      <c r="B558" s="181"/>
      <c r="C558" s="205"/>
      <c r="D558" s="20" t="s">
        <v>93</v>
      </c>
      <c r="E558" s="21">
        <v>200439.375</v>
      </c>
      <c r="F558" s="21">
        <v>209457.77600000001</v>
      </c>
      <c r="G558" s="21">
        <f t="shared" si="128"/>
        <v>9018.4010000000126</v>
      </c>
      <c r="H558" s="21">
        <v>208038.36900000001</v>
      </c>
      <c r="I558" s="26">
        <f t="shared" si="134"/>
        <v>99.322342179361243</v>
      </c>
      <c r="J558" s="18"/>
      <c r="K558" s="18"/>
      <c r="L558" s="97"/>
      <c r="M558" s="18"/>
      <c r="N558" s="18"/>
      <c r="O558" s="18"/>
      <c r="P558" s="18"/>
      <c r="Q558" s="176"/>
    </row>
    <row r="559" spans="1:17" s="99" customFormat="1" ht="26.25" hidden="1" customHeight="1">
      <c r="A559" s="179"/>
      <c r="B559" s="181"/>
      <c r="C559" s="205"/>
      <c r="D559" s="20" t="s">
        <v>104</v>
      </c>
      <c r="E559" s="21"/>
      <c r="F559" s="21">
        <v>0</v>
      </c>
      <c r="G559" s="21">
        <f t="shared" si="128"/>
        <v>0</v>
      </c>
      <c r="H559" s="21">
        <v>0</v>
      </c>
      <c r="I559" s="19" t="s">
        <v>117</v>
      </c>
      <c r="J559" s="18"/>
      <c r="K559" s="18"/>
      <c r="L559" s="97"/>
      <c r="M559" s="18"/>
      <c r="N559" s="18"/>
      <c r="O559" s="18"/>
      <c r="P559" s="18"/>
      <c r="Q559" s="177"/>
    </row>
    <row r="560" spans="1:17" ht="18.75" customHeight="1">
      <c r="A560" s="179"/>
      <c r="B560" s="162" t="s">
        <v>82</v>
      </c>
      <c r="C560" s="172" t="s">
        <v>207</v>
      </c>
      <c r="D560" s="8" t="s">
        <v>92</v>
      </c>
      <c r="E560" s="21">
        <f>E561+E562</f>
        <v>73624.421000000002</v>
      </c>
      <c r="F560" s="21">
        <f>F561+F562</f>
        <v>73621.180999999997</v>
      </c>
      <c r="G560" s="21">
        <f t="shared" si="128"/>
        <v>-3.2400000000052387</v>
      </c>
      <c r="H560" s="21">
        <f>H561+H562</f>
        <v>72897.2</v>
      </c>
      <c r="I560" s="26">
        <f t="shared" si="134"/>
        <v>99.016613167343777</v>
      </c>
      <c r="J560" s="24">
        <v>27</v>
      </c>
      <c r="K560" s="24">
        <v>27</v>
      </c>
      <c r="L560" s="77">
        <f t="shared" si="133"/>
        <v>100</v>
      </c>
      <c r="M560" s="24">
        <v>1</v>
      </c>
      <c r="N560" s="24">
        <v>1</v>
      </c>
      <c r="O560" s="24">
        <v>13</v>
      </c>
      <c r="P560" s="24">
        <v>13</v>
      </c>
      <c r="Q560" s="27" t="s">
        <v>83</v>
      </c>
    </row>
    <row r="561" spans="1:17" ht="22.5">
      <c r="A561" s="179"/>
      <c r="B561" s="162"/>
      <c r="C561" s="172"/>
      <c r="D561" s="20" t="s">
        <v>94</v>
      </c>
      <c r="E561" s="21">
        <v>6384.5</v>
      </c>
      <c r="F561" s="21">
        <v>6384.5</v>
      </c>
      <c r="G561" s="21">
        <f t="shared" si="128"/>
        <v>0</v>
      </c>
      <c r="H561" s="21">
        <v>6384.5</v>
      </c>
      <c r="I561" s="26">
        <f t="shared" si="134"/>
        <v>100</v>
      </c>
      <c r="J561" s="24"/>
      <c r="K561" s="24"/>
      <c r="L561" s="97"/>
      <c r="M561" s="24"/>
      <c r="N561" s="24"/>
      <c r="O561" s="24"/>
      <c r="P561" s="24"/>
      <c r="Q561" s="30"/>
    </row>
    <row r="562" spans="1:17" ht="27.75" customHeight="1">
      <c r="A562" s="179"/>
      <c r="B562" s="162"/>
      <c r="C562" s="172"/>
      <c r="D562" s="20" t="s">
        <v>93</v>
      </c>
      <c r="E562" s="21">
        <v>67239.921000000002</v>
      </c>
      <c r="F562" s="21">
        <v>67236.680999999997</v>
      </c>
      <c r="G562" s="21">
        <f t="shared" ref="G562:G584" si="135">F562-E562</f>
        <v>-3.2400000000052387</v>
      </c>
      <c r="H562" s="21">
        <v>66512.7</v>
      </c>
      <c r="I562" s="26">
        <f t="shared" si="134"/>
        <v>98.923235071641926</v>
      </c>
      <c r="J562" s="24"/>
      <c r="K562" s="24"/>
      <c r="L562" s="1"/>
      <c r="M562" s="24"/>
      <c r="N562" s="24"/>
      <c r="O562" s="24"/>
      <c r="P562" s="24"/>
      <c r="Q562" s="30"/>
    </row>
    <row r="563" spans="1:17" ht="24" hidden="1" customHeight="1">
      <c r="A563" s="179"/>
      <c r="B563" s="162"/>
      <c r="C563" s="172"/>
      <c r="D563" s="20" t="s">
        <v>104</v>
      </c>
      <c r="E563" s="21"/>
      <c r="F563" s="21"/>
      <c r="G563" s="21">
        <f t="shared" si="135"/>
        <v>0</v>
      </c>
      <c r="H563" s="21"/>
      <c r="I563" s="19" t="s">
        <v>117</v>
      </c>
      <c r="J563" s="24"/>
      <c r="K563" s="24"/>
      <c r="L563" s="1"/>
      <c r="M563" s="24"/>
      <c r="N563" s="24"/>
      <c r="O563" s="24"/>
      <c r="P563" s="24"/>
      <c r="Q563" s="27"/>
    </row>
    <row r="564" spans="1:17" ht="19.5" customHeight="1">
      <c r="A564" s="179"/>
      <c r="B564" s="162" t="s">
        <v>148</v>
      </c>
      <c r="C564" s="172" t="s">
        <v>207</v>
      </c>
      <c r="D564" s="20" t="s">
        <v>92</v>
      </c>
      <c r="E564" s="21">
        <f>E565</f>
        <v>133199.454</v>
      </c>
      <c r="F564" s="21">
        <f>F565</f>
        <v>142221.095</v>
      </c>
      <c r="G564" s="21">
        <f t="shared" si="135"/>
        <v>9021.6410000000033</v>
      </c>
      <c r="H564" s="21">
        <f>H565</f>
        <v>141525.66899999999</v>
      </c>
      <c r="I564" s="26">
        <f t="shared" si="134"/>
        <v>99.511024718238872</v>
      </c>
      <c r="J564" s="24">
        <v>2</v>
      </c>
      <c r="K564" s="24">
        <v>0</v>
      </c>
      <c r="L564" s="77">
        <f t="shared" ref="L564" si="136">K564/J564*100</f>
        <v>0</v>
      </c>
      <c r="M564" s="24">
        <v>2</v>
      </c>
      <c r="N564" s="24">
        <v>2</v>
      </c>
      <c r="O564" s="24">
        <v>3</v>
      </c>
      <c r="P564" s="24">
        <v>3</v>
      </c>
      <c r="Q564" s="30"/>
    </row>
    <row r="565" spans="1:17" ht="39.75" customHeight="1">
      <c r="A565" s="180"/>
      <c r="B565" s="162"/>
      <c r="C565" s="172"/>
      <c r="D565" s="20" t="s">
        <v>93</v>
      </c>
      <c r="E565" s="21">
        <v>133199.454</v>
      </c>
      <c r="F565" s="21">
        <v>142221.095</v>
      </c>
      <c r="G565" s="21">
        <f t="shared" si="135"/>
        <v>9021.6410000000033</v>
      </c>
      <c r="H565" s="21">
        <v>141525.66899999999</v>
      </c>
      <c r="I565" s="26">
        <f t="shared" si="134"/>
        <v>99.511024718238872</v>
      </c>
      <c r="J565" s="24"/>
      <c r="K565" s="24"/>
      <c r="L565" s="1"/>
      <c r="M565" s="24"/>
      <c r="N565" s="24"/>
      <c r="O565" s="24"/>
      <c r="P565" s="24"/>
      <c r="Q565" s="30"/>
    </row>
    <row r="566" spans="1:17" ht="16.5" customHeight="1">
      <c r="A566" s="178">
        <v>28</v>
      </c>
      <c r="B566" s="181" t="s">
        <v>140</v>
      </c>
      <c r="C566" s="205" t="s">
        <v>95</v>
      </c>
      <c r="D566" s="71" t="s">
        <v>92</v>
      </c>
      <c r="E566" s="16">
        <f>E567+E568+E569</f>
        <v>639927.69700000004</v>
      </c>
      <c r="F566" s="16">
        <f>F567+F568+F569</f>
        <v>639378.96199999994</v>
      </c>
      <c r="G566" s="16">
        <f t="shared" si="135"/>
        <v>-548.73500000010245</v>
      </c>
      <c r="H566" s="16">
        <f>H567+H568+H569</f>
        <v>638051.82199999993</v>
      </c>
      <c r="I566" s="19">
        <f t="shared" ref="I566:I584" si="137">H566/F566*100</f>
        <v>99.792432957780051</v>
      </c>
      <c r="J566" s="18">
        <v>16</v>
      </c>
      <c r="K566" s="18">
        <v>16</v>
      </c>
      <c r="L566" s="97">
        <f t="shared" ref="L566" si="138">K566/J566*100</f>
        <v>100</v>
      </c>
      <c r="M566" s="18">
        <v>16</v>
      </c>
      <c r="N566" s="18">
        <v>16</v>
      </c>
      <c r="O566" s="18">
        <v>131</v>
      </c>
      <c r="P566" s="18">
        <v>131</v>
      </c>
      <c r="Q566" s="175" t="s">
        <v>126</v>
      </c>
    </row>
    <row r="567" spans="1:17" ht="22.5">
      <c r="A567" s="179"/>
      <c r="B567" s="181"/>
      <c r="C567" s="205"/>
      <c r="D567" s="20" t="s">
        <v>94</v>
      </c>
      <c r="E567" s="21">
        <v>0</v>
      </c>
      <c r="F567" s="21">
        <v>0</v>
      </c>
      <c r="G567" s="21">
        <f t="shared" si="135"/>
        <v>0</v>
      </c>
      <c r="H567" s="21">
        <f>H571+H575+H583</f>
        <v>0</v>
      </c>
      <c r="I567" s="26" t="s">
        <v>117</v>
      </c>
      <c r="J567" s="24">
        <v>4</v>
      </c>
      <c r="K567" s="24">
        <v>4</v>
      </c>
      <c r="L567" s="77"/>
      <c r="M567" s="18"/>
      <c r="N567" s="18"/>
      <c r="O567" s="18"/>
      <c r="P567" s="18"/>
      <c r="Q567" s="176"/>
    </row>
    <row r="568" spans="1:17" ht="24" customHeight="1">
      <c r="A568" s="179"/>
      <c r="B568" s="181"/>
      <c r="C568" s="205"/>
      <c r="D568" s="20" t="s">
        <v>93</v>
      </c>
      <c r="E568" s="21">
        <f>E572+E576+E580+E584</f>
        <v>639927.69700000004</v>
      </c>
      <c r="F568" s="21">
        <f>F572+F576+F580+F584</f>
        <v>639378.96199999994</v>
      </c>
      <c r="G568" s="21">
        <f t="shared" si="135"/>
        <v>-548.73500000010245</v>
      </c>
      <c r="H568" s="21">
        <f>H572+H576+H580+H584</f>
        <v>638051.82199999993</v>
      </c>
      <c r="I568" s="26">
        <f t="shared" si="137"/>
        <v>99.792432957780051</v>
      </c>
      <c r="J568" s="18"/>
      <c r="K568" s="18"/>
      <c r="L568" s="1"/>
      <c r="M568" s="18"/>
      <c r="N568" s="18"/>
      <c r="O568" s="18"/>
      <c r="P568" s="18"/>
      <c r="Q568" s="176"/>
    </row>
    <row r="569" spans="1:17" ht="2.25" hidden="1" customHeight="1">
      <c r="A569" s="179"/>
      <c r="B569" s="181"/>
      <c r="C569" s="205"/>
      <c r="D569" s="20" t="s">
        <v>104</v>
      </c>
      <c r="E569" s="21">
        <v>0</v>
      </c>
      <c r="F569" s="21">
        <v>0</v>
      </c>
      <c r="G569" s="21">
        <f t="shared" si="135"/>
        <v>0</v>
      </c>
      <c r="H569" s="21">
        <f>H573+H577</f>
        <v>0</v>
      </c>
      <c r="I569" s="26" t="s">
        <v>117</v>
      </c>
      <c r="J569" s="18"/>
      <c r="K569" s="18"/>
      <c r="L569" s="1"/>
      <c r="M569" s="18"/>
      <c r="N569" s="18"/>
      <c r="O569" s="18"/>
      <c r="P569" s="18"/>
      <c r="Q569" s="177"/>
    </row>
    <row r="570" spans="1:17" ht="15.75" customHeight="1">
      <c r="A570" s="203"/>
      <c r="B570" s="196" t="s">
        <v>141</v>
      </c>
      <c r="C570" s="172" t="s">
        <v>95</v>
      </c>
      <c r="D570" s="8" t="s">
        <v>92</v>
      </c>
      <c r="E570" s="21">
        <f>E571+E572+E573</f>
        <v>17354.64</v>
      </c>
      <c r="F570" s="21">
        <f>F571+F572+F573</f>
        <v>17354.64</v>
      </c>
      <c r="G570" s="21">
        <f t="shared" si="135"/>
        <v>0</v>
      </c>
      <c r="H570" s="21">
        <f>H571+H572+H573</f>
        <v>17192.794000000002</v>
      </c>
      <c r="I570" s="26">
        <f t="shared" si="137"/>
        <v>99.067419433650045</v>
      </c>
      <c r="J570" s="29">
        <v>3</v>
      </c>
      <c r="K570" s="29">
        <v>3</v>
      </c>
      <c r="L570" s="77">
        <f t="shared" ref="L570" si="139">K570/J570*100</f>
        <v>100</v>
      </c>
      <c r="M570" s="29">
        <v>5</v>
      </c>
      <c r="N570" s="29">
        <v>5</v>
      </c>
      <c r="O570" s="29">
        <v>49</v>
      </c>
      <c r="P570" s="29">
        <v>49</v>
      </c>
      <c r="Q570" s="27" t="s">
        <v>83</v>
      </c>
    </row>
    <row r="571" spans="1:17" ht="21.75" hidden="1" customHeight="1">
      <c r="A571" s="203"/>
      <c r="B571" s="196"/>
      <c r="C571" s="172"/>
      <c r="D571" s="20" t="s">
        <v>94</v>
      </c>
      <c r="E571" s="100">
        <v>0</v>
      </c>
      <c r="F571" s="100">
        <v>0</v>
      </c>
      <c r="G571" s="21">
        <f t="shared" si="135"/>
        <v>0</v>
      </c>
      <c r="H571" s="100">
        <v>0</v>
      </c>
      <c r="I571" s="26" t="s">
        <v>117</v>
      </c>
      <c r="J571" s="100"/>
      <c r="K571" s="100"/>
      <c r="L571" s="100"/>
      <c r="M571" s="100"/>
      <c r="N571" s="100"/>
      <c r="O571" s="100"/>
      <c r="P571" s="100"/>
      <c r="Q571" s="101"/>
    </row>
    <row r="572" spans="1:17" ht="31.5" customHeight="1">
      <c r="A572" s="203"/>
      <c r="B572" s="196"/>
      <c r="C572" s="172"/>
      <c r="D572" s="20" t="s">
        <v>93</v>
      </c>
      <c r="E572" s="21">
        <v>17354.64</v>
      </c>
      <c r="F572" s="21">
        <v>17354.64</v>
      </c>
      <c r="G572" s="21">
        <f t="shared" si="135"/>
        <v>0</v>
      </c>
      <c r="H572" s="21">
        <v>17192.794000000002</v>
      </c>
      <c r="I572" s="26">
        <f t="shared" si="137"/>
        <v>99.067419433650045</v>
      </c>
      <c r="J572" s="100"/>
      <c r="K572" s="100"/>
      <c r="L572" s="100"/>
      <c r="M572" s="100"/>
      <c r="N572" s="100"/>
      <c r="O572" s="100"/>
      <c r="P572" s="100"/>
      <c r="Q572" s="101"/>
    </row>
    <row r="573" spans="1:17" ht="0.75" hidden="1" customHeight="1">
      <c r="A573" s="203"/>
      <c r="B573" s="196"/>
      <c r="C573" s="172"/>
      <c r="D573" s="20" t="s">
        <v>104</v>
      </c>
      <c r="E573" s="100">
        <v>0</v>
      </c>
      <c r="F573" s="100">
        <v>0</v>
      </c>
      <c r="G573" s="21">
        <f t="shared" si="135"/>
        <v>0</v>
      </c>
      <c r="H573" s="100">
        <v>0</v>
      </c>
      <c r="I573" s="26" t="s">
        <v>117</v>
      </c>
      <c r="J573" s="100"/>
      <c r="K573" s="100"/>
      <c r="L573" s="100"/>
      <c r="M573" s="100"/>
      <c r="N573" s="100"/>
      <c r="O573" s="100"/>
      <c r="P573" s="100"/>
      <c r="Q573" s="101"/>
    </row>
    <row r="574" spans="1:17" ht="15.75" customHeight="1">
      <c r="A574" s="203"/>
      <c r="B574" s="196" t="s">
        <v>142</v>
      </c>
      <c r="C574" s="172" t="s">
        <v>202</v>
      </c>
      <c r="D574" s="8" t="s">
        <v>92</v>
      </c>
      <c r="E574" s="21">
        <f>E575+E576+E577</f>
        <v>163.12200000000001</v>
      </c>
      <c r="F574" s="21">
        <f>F575+F576+F577</f>
        <v>163.12200000000001</v>
      </c>
      <c r="G574" s="21">
        <f t="shared" si="135"/>
        <v>0</v>
      </c>
      <c r="H574" s="21">
        <f>H575+H576+H577</f>
        <v>163.12200000000001</v>
      </c>
      <c r="I574" s="26">
        <f t="shared" si="137"/>
        <v>100</v>
      </c>
      <c r="J574" s="24">
        <v>3</v>
      </c>
      <c r="K574" s="24">
        <v>3</v>
      </c>
      <c r="L574" s="77">
        <f t="shared" ref="L574" si="140">K574/J574*100</f>
        <v>100</v>
      </c>
      <c r="M574" s="24">
        <v>3</v>
      </c>
      <c r="N574" s="24">
        <v>3</v>
      </c>
      <c r="O574" s="24">
        <v>6</v>
      </c>
      <c r="P574" s="24">
        <v>6</v>
      </c>
      <c r="Q574" s="27" t="s">
        <v>83</v>
      </c>
    </row>
    <row r="575" spans="1:17" ht="0.75" hidden="1" customHeight="1">
      <c r="A575" s="203"/>
      <c r="B575" s="196"/>
      <c r="C575" s="172"/>
      <c r="D575" s="20" t="s">
        <v>94</v>
      </c>
      <c r="E575" s="100">
        <v>0</v>
      </c>
      <c r="F575" s="100">
        <v>0</v>
      </c>
      <c r="G575" s="21">
        <f t="shared" si="135"/>
        <v>0</v>
      </c>
      <c r="H575" s="100">
        <v>0</v>
      </c>
      <c r="I575" s="26" t="s">
        <v>117</v>
      </c>
      <c r="J575" s="24"/>
      <c r="K575" s="24"/>
      <c r="L575" s="24"/>
      <c r="M575" s="24"/>
      <c r="N575" s="24"/>
      <c r="O575" s="24"/>
      <c r="P575" s="24"/>
      <c r="Q575" s="27"/>
    </row>
    <row r="576" spans="1:17" ht="42" customHeight="1">
      <c r="A576" s="203"/>
      <c r="B576" s="196"/>
      <c r="C576" s="172"/>
      <c r="D576" s="20" t="s">
        <v>93</v>
      </c>
      <c r="E576" s="24">
        <v>163.12200000000001</v>
      </c>
      <c r="F576" s="24">
        <v>163.12200000000001</v>
      </c>
      <c r="G576" s="21">
        <f t="shared" si="135"/>
        <v>0</v>
      </c>
      <c r="H576" s="24">
        <v>163.12200000000001</v>
      </c>
      <c r="I576" s="26">
        <f t="shared" si="137"/>
        <v>100</v>
      </c>
      <c r="J576" s="24"/>
      <c r="K576" s="24"/>
      <c r="L576" s="24"/>
      <c r="M576" s="24"/>
      <c r="N576" s="24"/>
      <c r="O576" s="24"/>
      <c r="P576" s="24"/>
      <c r="Q576" s="27"/>
    </row>
    <row r="577" spans="1:17" ht="24" hidden="1" customHeight="1">
      <c r="A577" s="203"/>
      <c r="B577" s="196"/>
      <c r="C577" s="172"/>
      <c r="D577" s="20" t="s">
        <v>104</v>
      </c>
      <c r="E577" s="100">
        <v>0</v>
      </c>
      <c r="F577" s="100">
        <v>0</v>
      </c>
      <c r="G577" s="21">
        <f t="shared" si="135"/>
        <v>0</v>
      </c>
      <c r="H577" s="100">
        <v>0</v>
      </c>
      <c r="I577" s="26" t="s">
        <v>117</v>
      </c>
      <c r="J577" s="24"/>
      <c r="K577" s="24"/>
      <c r="L577" s="24"/>
      <c r="M577" s="24"/>
      <c r="N577" s="24"/>
      <c r="O577" s="24"/>
      <c r="P577" s="24"/>
      <c r="Q577" s="27"/>
    </row>
    <row r="578" spans="1:17" ht="17.25" customHeight="1">
      <c r="A578" s="203"/>
      <c r="B578" s="196" t="s">
        <v>143</v>
      </c>
      <c r="C578" s="172" t="s">
        <v>201</v>
      </c>
      <c r="D578" s="8" t="s">
        <v>92</v>
      </c>
      <c r="E578" s="21">
        <f>E579+E580+E581</f>
        <v>622149.93500000006</v>
      </c>
      <c r="F578" s="21">
        <f>F579+F580+F581</f>
        <v>621601.19999999995</v>
      </c>
      <c r="G578" s="21">
        <f t="shared" si="135"/>
        <v>-548.73500000010245</v>
      </c>
      <c r="H578" s="21">
        <f>H579+H580+H581</f>
        <v>620435.90599999996</v>
      </c>
      <c r="I578" s="26">
        <f t="shared" ref="I578" si="141">H578/F578*100</f>
        <v>99.812533502187577</v>
      </c>
      <c r="J578" s="24">
        <v>3</v>
      </c>
      <c r="K578" s="24">
        <v>3</v>
      </c>
      <c r="L578" s="77">
        <f t="shared" ref="L578" si="142">K578/J578*100</f>
        <v>100</v>
      </c>
      <c r="M578" s="24">
        <v>6</v>
      </c>
      <c r="N578" s="24">
        <v>6</v>
      </c>
      <c r="O578" s="24">
        <v>56</v>
      </c>
      <c r="P578" s="24">
        <v>56</v>
      </c>
      <c r="Q578" s="27" t="s">
        <v>83</v>
      </c>
    </row>
    <row r="579" spans="1:17" ht="0.75" hidden="1" customHeight="1">
      <c r="A579" s="203"/>
      <c r="B579" s="196"/>
      <c r="C579" s="172"/>
      <c r="D579" s="20" t="s">
        <v>94</v>
      </c>
      <c r="E579" s="100">
        <v>0</v>
      </c>
      <c r="F579" s="100">
        <v>0</v>
      </c>
      <c r="G579" s="21">
        <f t="shared" si="135"/>
        <v>0</v>
      </c>
      <c r="H579" s="100">
        <v>0</v>
      </c>
      <c r="I579" s="26" t="s">
        <v>117</v>
      </c>
      <c r="J579" s="24"/>
      <c r="K579" s="24"/>
      <c r="L579" s="24"/>
      <c r="M579" s="24"/>
      <c r="N579" s="24"/>
      <c r="O579" s="24"/>
      <c r="P579" s="24"/>
      <c r="Q579" s="27"/>
    </row>
    <row r="580" spans="1:17" ht="51.75" customHeight="1">
      <c r="A580" s="203"/>
      <c r="B580" s="196"/>
      <c r="C580" s="172"/>
      <c r="D580" s="20" t="s">
        <v>93</v>
      </c>
      <c r="E580" s="21">
        <v>622149.93500000006</v>
      </c>
      <c r="F580" s="21">
        <v>621601.19999999995</v>
      </c>
      <c r="G580" s="21">
        <f t="shared" si="135"/>
        <v>-548.73500000010245</v>
      </c>
      <c r="H580" s="21">
        <v>620435.90599999996</v>
      </c>
      <c r="I580" s="26">
        <f t="shared" ref="I580" si="143">H580/F580*100</f>
        <v>99.812533502187577</v>
      </c>
      <c r="J580" s="24"/>
      <c r="K580" s="24"/>
      <c r="L580" s="24"/>
      <c r="M580" s="24"/>
      <c r="N580" s="24"/>
      <c r="O580" s="24"/>
      <c r="P580" s="24"/>
      <c r="Q580" s="27"/>
    </row>
    <row r="581" spans="1:17" ht="4.5" hidden="1" customHeight="1">
      <c r="A581" s="203"/>
      <c r="B581" s="196"/>
      <c r="C581" s="172"/>
      <c r="D581" s="20" t="s">
        <v>104</v>
      </c>
      <c r="E581" s="100">
        <v>0</v>
      </c>
      <c r="F581" s="100">
        <v>0</v>
      </c>
      <c r="G581" s="21">
        <f t="shared" si="135"/>
        <v>0</v>
      </c>
      <c r="H581" s="100">
        <v>0</v>
      </c>
      <c r="I581" s="26" t="s">
        <v>117</v>
      </c>
      <c r="J581" s="24"/>
      <c r="K581" s="24"/>
      <c r="L581" s="24"/>
      <c r="M581" s="24"/>
      <c r="N581" s="24"/>
      <c r="O581" s="24"/>
      <c r="P581" s="24"/>
      <c r="Q581" s="27"/>
    </row>
    <row r="582" spans="1:17" ht="15" customHeight="1">
      <c r="A582" s="203"/>
      <c r="B582" s="196" t="s">
        <v>149</v>
      </c>
      <c r="C582" s="172" t="s">
        <v>95</v>
      </c>
      <c r="D582" s="8" t="s">
        <v>92</v>
      </c>
      <c r="E582" s="21">
        <f>E583+E584</f>
        <v>260</v>
      </c>
      <c r="F582" s="21">
        <f>F583+F584</f>
        <v>260</v>
      </c>
      <c r="G582" s="21">
        <f t="shared" si="135"/>
        <v>0</v>
      </c>
      <c r="H582" s="21">
        <f>H583+H584</f>
        <v>260</v>
      </c>
      <c r="I582" s="26">
        <f t="shared" si="137"/>
        <v>100</v>
      </c>
      <c r="J582" s="24">
        <v>3</v>
      </c>
      <c r="K582" s="24">
        <v>3</v>
      </c>
      <c r="L582" s="77">
        <f t="shared" ref="L582" si="144">K582/J582*100</f>
        <v>100</v>
      </c>
      <c r="M582" s="24">
        <v>2</v>
      </c>
      <c r="N582" s="24">
        <v>2</v>
      </c>
      <c r="O582" s="24">
        <v>20</v>
      </c>
      <c r="P582" s="24">
        <v>20</v>
      </c>
      <c r="Q582" s="27" t="s">
        <v>83</v>
      </c>
    </row>
    <row r="583" spans="1:17" ht="21" hidden="1" customHeight="1">
      <c r="A583" s="203"/>
      <c r="B583" s="196"/>
      <c r="C583" s="172"/>
      <c r="D583" s="20" t="s">
        <v>94</v>
      </c>
      <c r="E583" s="100">
        <v>0</v>
      </c>
      <c r="F583" s="100">
        <v>0</v>
      </c>
      <c r="G583" s="21">
        <f t="shared" si="135"/>
        <v>0</v>
      </c>
      <c r="H583" s="100">
        <v>0</v>
      </c>
      <c r="I583" s="26" t="s">
        <v>117</v>
      </c>
      <c r="J583" s="24"/>
      <c r="K583" s="24"/>
      <c r="L583" s="24"/>
      <c r="M583" s="24"/>
      <c r="N583" s="24"/>
      <c r="O583" s="24"/>
      <c r="P583" s="24"/>
      <c r="Q583" s="27"/>
    </row>
    <row r="584" spans="1:17" ht="28.5" customHeight="1">
      <c r="A584" s="204"/>
      <c r="B584" s="196"/>
      <c r="C584" s="172"/>
      <c r="D584" s="20" t="s">
        <v>93</v>
      </c>
      <c r="E584" s="21">
        <v>260</v>
      </c>
      <c r="F584" s="21">
        <v>260</v>
      </c>
      <c r="G584" s="21">
        <f t="shared" si="135"/>
        <v>0</v>
      </c>
      <c r="H584" s="100">
        <v>260</v>
      </c>
      <c r="I584" s="26">
        <f t="shared" si="137"/>
        <v>100</v>
      </c>
      <c r="J584" s="24"/>
      <c r="K584" s="24"/>
      <c r="L584" s="24"/>
      <c r="M584" s="24"/>
      <c r="N584" s="24"/>
      <c r="O584" s="24"/>
      <c r="P584" s="24"/>
      <c r="Q584" s="27"/>
    </row>
    <row r="585" spans="1:17" ht="22.5" hidden="1" customHeight="1">
      <c r="A585" s="102"/>
      <c r="B585" s="102"/>
      <c r="C585" s="102"/>
      <c r="D585" s="34"/>
      <c r="E585" s="79"/>
      <c r="F585" s="79"/>
      <c r="G585" s="79"/>
      <c r="H585" s="34"/>
      <c r="I585" s="34"/>
      <c r="J585" s="34"/>
      <c r="K585" s="34"/>
      <c r="L585" s="34"/>
      <c r="M585" s="34"/>
      <c r="N585" s="34"/>
      <c r="O585" s="34"/>
      <c r="P585" s="34"/>
      <c r="Q585" s="59"/>
    </row>
    <row r="586" spans="1:17" ht="22.5" hidden="1" customHeight="1">
      <c r="A586" s="102"/>
      <c r="B586" s="102"/>
      <c r="C586" s="102"/>
      <c r="D586" s="34"/>
      <c r="E586" s="79"/>
      <c r="F586" s="79"/>
      <c r="G586" s="79"/>
      <c r="H586" s="34"/>
      <c r="I586" s="34"/>
      <c r="J586" s="34"/>
      <c r="K586" s="34"/>
      <c r="L586" s="34"/>
      <c r="M586" s="34"/>
      <c r="N586" s="34"/>
      <c r="O586" s="34"/>
      <c r="P586" s="34"/>
      <c r="Q586" s="59"/>
    </row>
    <row r="587" spans="1:17" hidden="1">
      <c r="A587" s="102"/>
      <c r="B587" s="102"/>
      <c r="C587" s="102"/>
      <c r="D587" s="34"/>
      <c r="E587" s="79"/>
      <c r="F587" s="79"/>
      <c r="G587" s="79"/>
      <c r="H587" s="34"/>
      <c r="I587" s="34"/>
      <c r="J587" s="34"/>
      <c r="K587" s="34"/>
      <c r="L587" s="34"/>
      <c r="M587" s="34"/>
      <c r="N587" s="34"/>
      <c r="O587" s="34"/>
      <c r="P587" s="34"/>
      <c r="Q587" s="59"/>
    </row>
    <row r="588" spans="1:17" hidden="1">
      <c r="A588" s="102"/>
      <c r="B588" s="102"/>
      <c r="C588" s="102"/>
      <c r="D588" s="34"/>
      <c r="E588" s="79"/>
      <c r="F588" s="79"/>
      <c r="G588" s="79"/>
      <c r="H588" s="34"/>
      <c r="I588" s="34"/>
      <c r="J588" s="34"/>
      <c r="K588" s="34"/>
      <c r="L588" s="34"/>
      <c r="M588" s="34"/>
      <c r="N588" s="34"/>
      <c r="O588" s="34"/>
      <c r="P588" s="34"/>
      <c r="Q588" s="59"/>
    </row>
    <row r="589" spans="1:17" hidden="1">
      <c r="A589" s="102"/>
      <c r="B589" s="102"/>
      <c r="C589" s="102"/>
      <c r="D589" s="34"/>
      <c r="E589" s="79"/>
      <c r="F589" s="79"/>
      <c r="G589" s="79"/>
      <c r="H589" s="34"/>
      <c r="I589" s="34"/>
      <c r="J589" s="34"/>
      <c r="K589" s="34"/>
      <c r="L589" s="34"/>
      <c r="M589" s="34"/>
      <c r="N589" s="34"/>
      <c r="O589" s="34"/>
      <c r="P589" s="34"/>
      <c r="Q589" s="59"/>
    </row>
    <row r="590" spans="1:17" hidden="1">
      <c r="A590" s="102"/>
      <c r="B590" s="103"/>
      <c r="C590" s="104"/>
      <c r="D590" s="105"/>
      <c r="E590" s="106"/>
      <c r="F590" s="106"/>
      <c r="G590" s="106"/>
      <c r="H590" s="105"/>
      <c r="I590" s="105"/>
      <c r="J590" s="105"/>
      <c r="K590" s="105"/>
      <c r="L590" s="105"/>
      <c r="M590" s="105"/>
      <c r="N590" s="105"/>
      <c r="O590" s="105"/>
      <c r="P590" s="105"/>
      <c r="Q590" s="107"/>
    </row>
    <row r="591" spans="1:17" hidden="1">
      <c r="A591" s="102"/>
      <c r="B591" s="103"/>
      <c r="C591" s="104"/>
      <c r="D591" s="105"/>
      <c r="E591" s="108"/>
      <c r="F591" s="108"/>
      <c r="G591" s="108"/>
      <c r="H591" s="109"/>
      <c r="I591" s="105"/>
      <c r="J591" s="105"/>
      <c r="K591" s="105"/>
      <c r="L591" s="105"/>
      <c r="M591" s="105"/>
      <c r="N591" s="105"/>
      <c r="O591" s="105"/>
      <c r="P591" s="105"/>
      <c r="Q591" s="107"/>
    </row>
    <row r="592" spans="1:17" ht="26.25" customHeight="1">
      <c r="A592" s="102"/>
      <c r="B592" s="14" t="s">
        <v>89</v>
      </c>
      <c r="C592" s="71" t="s">
        <v>83</v>
      </c>
      <c r="D592" s="71" t="s">
        <v>83</v>
      </c>
      <c r="E592" s="16">
        <f>E7+E51+E80+E84+E112+E127+E147+E152+E172+E188+E212+E242+E262+E286+E301+E340+E352+E383+E402+E453+E473+E476+E500+E520+E537+E549+E556+E566</f>
        <v>132570708.09494996</v>
      </c>
      <c r="F592" s="16">
        <f>(F7+F51+F80+F84+F112+F127+F147+F152+F172+F188+F212+F242+F262+F286+F301+F340+F352+F383+F402+F453+F473+F476+F500+F520+F537+F549+F556+F566)</f>
        <v>133577521.75899994</v>
      </c>
      <c r="G592" s="110">
        <f t="shared" ref="G592:G597" si="145">F592-E592</f>
        <v>1006813.664049983</v>
      </c>
      <c r="H592" s="16">
        <f>(H7+H51+H80+H84+H112+H127+H147+H152+H172+H188+H212+H242+H262+H286+H301+H340+H352+H383+H402+H453+H473+H476+H500+H520+H537+H549+H556+H566)</f>
        <v>133502049.44096</v>
      </c>
      <c r="I592" s="19">
        <f t="shared" ref="I592:I597" si="146">H592/F592*100</f>
        <v>99.943499237711492</v>
      </c>
      <c r="J592" s="72">
        <f>J7+J51+J80+J84+J112+J127+J147+J152+J172+J188+J212+J242+J262+J286+J301+J340+J352+J383+J402+J453+J473+J476+J500+J520+J537+J549+J556+J566</f>
        <v>1016</v>
      </c>
      <c r="K592" s="72">
        <f>K7+K51+K80+K84+K112+K127+K147+K152+K172+K188+K212+K242+K262+K286+K301+K340+K352+K383+K402+K453+K473+K476+K500+K520+K537+K549+K556+K566</f>
        <v>919</v>
      </c>
      <c r="L592" s="19">
        <f>K592/J592*100</f>
        <v>90.452755905511808</v>
      </c>
      <c r="M592" s="72">
        <f>M7+M51+M80+M84+M112+M127+M147+M152+M172+M188+M212+M242+M262+M286+M301+M340+M352+M383+M402+M453+M473+M476+M500+M520+M537+M549+M556+M566</f>
        <v>428</v>
      </c>
      <c r="N592" s="72">
        <f>N7+N51+N80+N84+N112+N127+N147+N152+N172+N188+N212+N242+N262+N286+N301+N340+N352+N383+N402+N453+N473+N476+N500+N520+N537+N549+N556+N566</f>
        <v>421</v>
      </c>
      <c r="O592" s="72">
        <f>O7+O51+O80+O84+O112+O127+O147+O152+O172+O188+O212+O242+O262+O286+O301+O340+O352+O383+O402+O453+O473+O476+O500+O520+O537+O549+O556+O566</f>
        <v>944</v>
      </c>
      <c r="P592" s="72">
        <f>P7+P51+P80+P84+P112+P127+P147+P152+P172+P188+P212+P242+P262+P286+P301+P340+P352+P383+P402+P453+P473+P476+P500+P520+P537+P549+P556+P566</f>
        <v>930</v>
      </c>
      <c r="Q592" s="111"/>
    </row>
    <row r="593" spans="1:17" ht="15.75">
      <c r="A593" s="112"/>
      <c r="B593" s="113" t="s">
        <v>84</v>
      </c>
      <c r="C593" s="7" t="s">
        <v>83</v>
      </c>
      <c r="D593" s="8" t="s">
        <v>83</v>
      </c>
      <c r="E593" s="21">
        <f>(E8+E52+E81+E85+E113+E128+E148+E153+E173+E189+E213+E243+E263+E287+E302+E341+E353+E384+E403+E454+E474+E477+E501+E521+E538+E557+E567)</f>
        <v>24163075.395000003</v>
      </c>
      <c r="F593" s="21">
        <f>F8+F52+F81+F85+F113+F128+F148+F153+F173+F189+F213+F243+F263+F287+F302+F341+F353+F384+F403+F454+F474+F477+F501+F521+F538+F557+F567</f>
        <v>24459469.718000002</v>
      </c>
      <c r="G593" s="69">
        <f t="shared" si="145"/>
        <v>296394.32299999893</v>
      </c>
      <c r="H593" s="21">
        <f>H8+H52+H81+H85+H113+H128+H148+H153+H173+H189+H213+H243+H263+H287+H302+H341+H353+H384+H403+H454+H474+H477+H501+H521+H538+H557+H567</f>
        <v>24056247.371430002</v>
      </c>
      <c r="I593" s="26">
        <f t="shared" si="146"/>
        <v>98.351467340793306</v>
      </c>
      <c r="J593" s="34"/>
      <c r="K593" s="114"/>
      <c r="L593" s="1"/>
      <c r="M593" s="34"/>
      <c r="N593" s="34"/>
      <c r="O593" s="34"/>
      <c r="P593" s="34"/>
      <c r="Q593" s="115"/>
    </row>
    <row r="594" spans="1:17" ht="15.75">
      <c r="A594" s="112"/>
      <c r="B594" s="113" t="s">
        <v>85</v>
      </c>
      <c r="C594" s="7" t="s">
        <v>83</v>
      </c>
      <c r="D594" s="8" t="s">
        <v>83</v>
      </c>
      <c r="E594" s="21">
        <f>(E9+E53+E82+E86+E114+E129+E149+E154+E174+E190+E214+E244+E264+E288+E303+E342+E354+E385+E404+E455+E475+E478+E502+E522+E539+E550+E558+E568)</f>
        <v>70544147.569000006</v>
      </c>
      <c r="F594" s="21">
        <f>(F9+F53+F82+F86+F114+F129+F149+F154+F174+F190+F214+F244+F264+F288+F303+F342+F354+F385+F404+F455+F475+F478+F502+F522+F539+F550+F558+F568)</f>
        <v>71255139.409999996</v>
      </c>
      <c r="G594" s="69">
        <f t="shared" si="145"/>
        <v>710991.8409999907</v>
      </c>
      <c r="H594" s="21">
        <f>(H9+H53+H82+H86+H114+H129+H149+H154+H174+H190+H214+H244+H264+H288+H303+H342+H354+H385+H404+H455+H475+H478+H502+H522+H539+H550+H558+H568)</f>
        <v>70272199.160580009</v>
      </c>
      <c r="I594" s="26">
        <f t="shared" si="146"/>
        <v>98.620534241377072</v>
      </c>
      <c r="J594" s="34"/>
      <c r="K594" s="34"/>
      <c r="L594" s="1"/>
      <c r="M594" s="34"/>
      <c r="N594" s="34"/>
      <c r="O594" s="34"/>
      <c r="P594" s="34"/>
      <c r="Q594" s="116"/>
    </row>
    <row r="595" spans="1:17" ht="15" customHeight="1">
      <c r="A595" s="112"/>
      <c r="B595" s="113" t="s">
        <v>86</v>
      </c>
      <c r="C595" s="7" t="s">
        <v>83</v>
      </c>
      <c r="D595" s="8" t="s">
        <v>83</v>
      </c>
      <c r="E595" s="21">
        <f>(E83+E130+E150+E215+E245+E266+E386+E456+E479+E524)</f>
        <v>1061696.3209500001</v>
      </c>
      <c r="F595" s="21">
        <f>(F83+F130+F150+F215+F245+F266+F386+F456+F479+F524)</f>
        <v>1061696.321</v>
      </c>
      <c r="G595" s="69">
        <f t="shared" si="145"/>
        <v>4.9999915063381195E-5</v>
      </c>
      <c r="H595" s="21">
        <f>(H83+H130+H150+H215+H245+H266+H386+H456+H479+H524)</f>
        <v>1170357.8889500001</v>
      </c>
      <c r="I595" s="26">
        <f t="shared" si="146"/>
        <v>110.23471267637557</v>
      </c>
      <c r="J595" s="34"/>
      <c r="K595" s="34"/>
      <c r="L595" s="1"/>
      <c r="M595" s="34"/>
      <c r="N595" s="34"/>
      <c r="O595" s="34"/>
      <c r="P595" s="34"/>
      <c r="Q595" s="116"/>
    </row>
    <row r="596" spans="1:17" ht="14.25" customHeight="1">
      <c r="A596" s="112"/>
      <c r="B596" s="113" t="s">
        <v>87</v>
      </c>
      <c r="C596" s="7" t="s">
        <v>83</v>
      </c>
      <c r="D596" s="8" t="s">
        <v>83</v>
      </c>
      <c r="E596" s="21">
        <f>(E131+E216+E246+E343+E387+E406+E457+E480+E503+E523)</f>
        <v>20222490.809999999</v>
      </c>
      <c r="F596" s="21">
        <f>(F131+F216+F246+F343+F387+F406+F457+F480+F503+F523)</f>
        <v>20222490.809999999</v>
      </c>
      <c r="G596" s="69">
        <f t="shared" si="145"/>
        <v>0</v>
      </c>
      <c r="H596" s="21">
        <f>(H131+H216+H246+H343+H387+H406+H457+H480+H503+H523)</f>
        <v>21545728.336999997</v>
      </c>
      <c r="I596" s="26">
        <f t="shared" si="146"/>
        <v>106.54339536821873</v>
      </c>
      <c r="J596" s="34"/>
      <c r="K596" s="34"/>
      <c r="L596" s="1"/>
      <c r="M596" s="34"/>
      <c r="N596" s="34"/>
      <c r="O596" s="34"/>
      <c r="P596" s="34"/>
      <c r="Q596" s="116"/>
    </row>
    <row r="597" spans="1:17" ht="21" customHeight="1">
      <c r="A597" s="112"/>
      <c r="B597" s="117" t="s">
        <v>88</v>
      </c>
      <c r="C597" s="7" t="s">
        <v>83</v>
      </c>
      <c r="D597" s="8" t="s">
        <v>83</v>
      </c>
      <c r="E597" s="21">
        <f>E10</f>
        <v>16579298</v>
      </c>
      <c r="F597" s="21">
        <f>F10</f>
        <v>16578725.5</v>
      </c>
      <c r="G597" s="69">
        <f t="shared" si="145"/>
        <v>-572.5</v>
      </c>
      <c r="H597" s="21">
        <f>H10</f>
        <v>16457516.683</v>
      </c>
      <c r="I597" s="26">
        <f t="shared" si="146"/>
        <v>99.268889414931209</v>
      </c>
      <c r="J597" s="34"/>
      <c r="K597" s="34"/>
      <c r="L597" s="1"/>
      <c r="M597" s="34"/>
      <c r="N597" s="34"/>
      <c r="O597" s="34"/>
      <c r="P597" s="34"/>
      <c r="Q597" s="116"/>
    </row>
    <row r="599" spans="1:17" s="118" customFormat="1" ht="18.75" hidden="1">
      <c r="B599" s="119"/>
      <c r="C599" s="120"/>
      <c r="E599" s="121">
        <f>SUM(E593:E597)</f>
        <v>132570708.09495002</v>
      </c>
      <c r="F599" s="121">
        <f>SUM(F593:F597)</f>
        <v>133577521.75899999</v>
      </c>
      <c r="H599" s="122">
        <f>SUM(H593:H597)</f>
        <v>133502049.44096002</v>
      </c>
    </row>
    <row r="600" spans="1:17" s="118" customFormat="1" ht="18.75" hidden="1">
      <c r="B600" s="119"/>
      <c r="C600" s="120"/>
    </row>
    <row r="601" spans="1:17" s="118" customFormat="1" ht="18.75" hidden="1">
      <c r="B601" s="119"/>
      <c r="C601" s="120"/>
      <c r="H601" s="118">
        <v>116.35599999999999</v>
      </c>
      <c r="I601" s="118" t="s">
        <v>211</v>
      </c>
    </row>
    <row r="602" spans="1:17" s="123" customFormat="1" ht="15.75" hidden="1">
      <c r="B602" s="124"/>
      <c r="C602" s="125"/>
      <c r="E602" s="122">
        <f>SUM(E593:E597)</f>
        <v>132570708.09495002</v>
      </c>
      <c r="F602" s="122">
        <f>SUM(F593:F597)</f>
        <v>133577521.75899999</v>
      </c>
      <c r="G602" s="122">
        <f>SUM(G593:G597)</f>
        <v>1006813.6640499895</v>
      </c>
      <c r="H602" s="122">
        <f>SUM(H593:H597)</f>
        <v>133502049.44096002</v>
      </c>
      <c r="I602" s="126"/>
    </row>
    <row r="603" spans="1:17" ht="18.75" hidden="1">
      <c r="B603" s="127"/>
      <c r="C603" s="128"/>
      <c r="D603" s="129"/>
      <c r="E603" s="130"/>
      <c r="F603" s="131"/>
      <c r="G603" s="129"/>
      <c r="H603" s="129" t="s">
        <v>213</v>
      </c>
      <c r="I603" s="129"/>
      <c r="J603" s="129"/>
      <c r="K603" s="129"/>
      <c r="L603" s="129"/>
      <c r="M603" s="129"/>
      <c r="N603" s="129"/>
      <c r="O603" s="129"/>
      <c r="P603" s="129"/>
    </row>
    <row r="604" spans="1:17" hidden="1">
      <c r="E604" s="16">
        <f>E593+E594+E595+E596+E597</f>
        <v>132570708.09495002</v>
      </c>
      <c r="F604" s="16">
        <f>F593+F594+F595+F596+F597</f>
        <v>133577521.75899999</v>
      </c>
      <c r="H604" s="16">
        <f>H593+H594+H595+H596+H597</f>
        <v>133502049.44096002</v>
      </c>
    </row>
    <row r="605" spans="1:17" hidden="1">
      <c r="F605" s="134"/>
      <c r="H605" t="s">
        <v>212</v>
      </c>
    </row>
    <row r="606" spans="1:17" hidden="1">
      <c r="F606" s="134"/>
    </row>
    <row r="607" spans="1:17">
      <c r="F607" s="134"/>
    </row>
    <row r="608" spans="1:17">
      <c r="F608" s="135"/>
    </row>
    <row r="618" spans="6:6">
      <c r="F618" s="135"/>
    </row>
    <row r="619" spans="6:6">
      <c r="F619" s="134"/>
    </row>
    <row r="620" spans="6:6">
      <c r="F620" s="134"/>
    </row>
    <row r="621" spans="6:6">
      <c r="F621" s="134"/>
    </row>
    <row r="622" spans="6:6">
      <c r="F622" s="134"/>
    </row>
    <row r="623" spans="6:6">
      <c r="F623" s="135"/>
    </row>
  </sheetData>
  <mergeCells count="375">
    <mergeCell ref="A237:A241"/>
    <mergeCell ref="Q383:Q386"/>
    <mergeCell ref="C383:C387"/>
    <mergeCell ref="B388:B392"/>
    <mergeCell ref="C556:C559"/>
    <mergeCell ref="C398:C401"/>
    <mergeCell ref="C436:C439"/>
    <mergeCell ref="C445:C448"/>
    <mergeCell ref="C441:C444"/>
    <mergeCell ref="C427:C431"/>
    <mergeCell ref="B407:B410"/>
    <mergeCell ref="B453:B457"/>
    <mergeCell ref="C453:C457"/>
    <mergeCell ref="Q473:Q475"/>
    <mergeCell ref="C525:C531"/>
    <mergeCell ref="C402:C406"/>
    <mergeCell ref="C500:C503"/>
    <mergeCell ref="B500:B503"/>
    <mergeCell ref="B489:B491"/>
    <mergeCell ref="C489:C491"/>
    <mergeCell ref="B492:B496"/>
    <mergeCell ref="C492:C496"/>
    <mergeCell ref="B497:B499"/>
    <mergeCell ref="Q476:Q480"/>
    <mergeCell ref="B445:B448"/>
    <mergeCell ref="C497:C499"/>
    <mergeCell ref="B481:B484"/>
    <mergeCell ref="C481:C484"/>
    <mergeCell ref="B485:B488"/>
    <mergeCell ref="C485:C488"/>
    <mergeCell ref="B436:B439"/>
    <mergeCell ref="C458:C462"/>
    <mergeCell ref="C468:C472"/>
    <mergeCell ref="C393:C397"/>
    <mergeCell ref="Q402:Q406"/>
    <mergeCell ref="Q352:Q356"/>
    <mergeCell ref="C361:C364"/>
    <mergeCell ref="B352:B356"/>
    <mergeCell ref="C352:C356"/>
    <mergeCell ref="Q500:Q503"/>
    <mergeCell ref="A80:A83"/>
    <mergeCell ref="B80:B83"/>
    <mergeCell ref="C80:C83"/>
    <mergeCell ref="B411:B414"/>
    <mergeCell ref="C411:C414"/>
    <mergeCell ref="B415:B418"/>
    <mergeCell ref="C415:C418"/>
    <mergeCell ref="C407:C410"/>
    <mergeCell ref="B402:B406"/>
    <mergeCell ref="B383:B387"/>
    <mergeCell ref="B398:B401"/>
    <mergeCell ref="C212:C216"/>
    <mergeCell ref="B212:B216"/>
    <mergeCell ref="B257:B261"/>
    <mergeCell ref="B252:B256"/>
    <mergeCell ref="B316:B319"/>
    <mergeCell ref="C316:C319"/>
    <mergeCell ref="A537:A548"/>
    <mergeCell ref="C537:C540"/>
    <mergeCell ref="A549:A555"/>
    <mergeCell ref="C566:C569"/>
    <mergeCell ref="A520:A536"/>
    <mergeCell ref="Q566:Q569"/>
    <mergeCell ref="Q556:Q559"/>
    <mergeCell ref="C541:C544"/>
    <mergeCell ref="B560:B563"/>
    <mergeCell ref="C560:C563"/>
    <mergeCell ref="Q520:Q524"/>
    <mergeCell ref="B545:B548"/>
    <mergeCell ref="C545:C548"/>
    <mergeCell ref="B537:B540"/>
    <mergeCell ref="Q537:Q540"/>
    <mergeCell ref="Q549:Q550"/>
    <mergeCell ref="B520:B524"/>
    <mergeCell ref="C520:C524"/>
    <mergeCell ref="B574:B577"/>
    <mergeCell ref="C574:C577"/>
    <mergeCell ref="B582:B584"/>
    <mergeCell ref="C582:C584"/>
    <mergeCell ref="B570:B573"/>
    <mergeCell ref="C570:C573"/>
    <mergeCell ref="B504:B507"/>
    <mergeCell ref="C504:C507"/>
    <mergeCell ref="B508:B511"/>
    <mergeCell ref="C516:C519"/>
    <mergeCell ref="B525:B531"/>
    <mergeCell ref="C549:C550"/>
    <mergeCell ref="B549:B550"/>
    <mergeCell ref="B556:B559"/>
    <mergeCell ref="B532:B536"/>
    <mergeCell ref="C532:C536"/>
    <mergeCell ref="B564:B565"/>
    <mergeCell ref="C564:C565"/>
    <mergeCell ref="B566:B569"/>
    <mergeCell ref="B578:B581"/>
    <mergeCell ref="C578:C581"/>
    <mergeCell ref="B541:B544"/>
    <mergeCell ref="B516:B519"/>
    <mergeCell ref="Q242:Q246"/>
    <mergeCell ref="Q262:Q266"/>
    <mergeCell ref="Q286:Q290"/>
    <mergeCell ref="B204:B207"/>
    <mergeCell ref="C291:C295"/>
    <mergeCell ref="B344:B347"/>
    <mergeCell ref="C344:C347"/>
    <mergeCell ref="Q340:Q343"/>
    <mergeCell ref="B208:B211"/>
    <mergeCell ref="C208:C211"/>
    <mergeCell ref="Q301:Q305"/>
    <mergeCell ref="C257:C261"/>
    <mergeCell ref="C296:C300"/>
    <mergeCell ref="B272:B275"/>
    <mergeCell ref="C272:C275"/>
    <mergeCell ref="Q212:Q216"/>
    <mergeCell ref="B281:B285"/>
    <mergeCell ref="B291:B295"/>
    <mergeCell ref="C242:C246"/>
    <mergeCell ref="B276:B280"/>
    <mergeCell ref="C276:C280"/>
    <mergeCell ref="A500:A519"/>
    <mergeCell ref="B473:B475"/>
    <mergeCell ref="C508:C511"/>
    <mergeCell ref="B512:B515"/>
    <mergeCell ref="C512:C515"/>
    <mergeCell ref="A473:A475"/>
    <mergeCell ref="B476:B480"/>
    <mergeCell ref="C476:C480"/>
    <mergeCell ref="A301:A339"/>
    <mergeCell ref="C348:C351"/>
    <mergeCell ref="B348:B351"/>
    <mergeCell ref="A340:A347"/>
    <mergeCell ref="B320:B324"/>
    <mergeCell ref="C320:C324"/>
    <mergeCell ref="B325:B329"/>
    <mergeCell ref="C325:C329"/>
    <mergeCell ref="C335:C339"/>
    <mergeCell ref="B340:B343"/>
    <mergeCell ref="B335:B339"/>
    <mergeCell ref="C330:C334"/>
    <mergeCell ref="B306:B310"/>
    <mergeCell ref="C306:C310"/>
    <mergeCell ref="B458:B462"/>
    <mergeCell ref="B463:B467"/>
    <mergeCell ref="A476:A499"/>
    <mergeCell ref="C473:C475"/>
    <mergeCell ref="C357:C360"/>
    <mergeCell ref="B361:B364"/>
    <mergeCell ref="C388:C392"/>
    <mergeCell ref="B393:B397"/>
    <mergeCell ref="B377:B382"/>
    <mergeCell ref="C377:C382"/>
    <mergeCell ref="B365:B368"/>
    <mergeCell ref="C365:C368"/>
    <mergeCell ref="A383:A401"/>
    <mergeCell ref="A402:A452"/>
    <mergeCell ref="B419:B422"/>
    <mergeCell ref="C419:C422"/>
    <mergeCell ref="B423:B426"/>
    <mergeCell ref="C423:C426"/>
    <mergeCell ref="B441:B444"/>
    <mergeCell ref="B468:B472"/>
    <mergeCell ref="C463:C467"/>
    <mergeCell ref="B449:B452"/>
    <mergeCell ref="C449:C452"/>
    <mergeCell ref="B427:B431"/>
    <mergeCell ref="B432:B435"/>
    <mergeCell ref="C432:C435"/>
    <mergeCell ref="Q188:Q191"/>
    <mergeCell ref="A348:A351"/>
    <mergeCell ref="C156:C159"/>
    <mergeCell ref="B160:B163"/>
    <mergeCell ref="B286:B290"/>
    <mergeCell ref="C286:C290"/>
    <mergeCell ref="B267:B271"/>
    <mergeCell ref="C267:C271"/>
    <mergeCell ref="B232:B236"/>
    <mergeCell ref="C232:C236"/>
    <mergeCell ref="B247:B251"/>
    <mergeCell ref="C247:C251"/>
    <mergeCell ref="B330:B334"/>
    <mergeCell ref="C340:C343"/>
    <mergeCell ref="B301:B305"/>
    <mergeCell ref="C301:C305"/>
    <mergeCell ref="C180:C183"/>
    <mergeCell ref="A188:A207"/>
    <mergeCell ref="C204:C207"/>
    <mergeCell ref="C164:C167"/>
    <mergeCell ref="B262:B266"/>
    <mergeCell ref="Q172:Q175"/>
    <mergeCell ref="B237:B241"/>
    <mergeCell ref="C237:C241"/>
    <mergeCell ref="A2:Q2"/>
    <mergeCell ref="B7:B10"/>
    <mergeCell ref="B4:B5"/>
    <mergeCell ref="C4:C5"/>
    <mergeCell ref="E4:I4"/>
    <mergeCell ref="A4:A5"/>
    <mergeCell ref="J4:L4"/>
    <mergeCell ref="M4:N4"/>
    <mergeCell ref="C7:C10"/>
    <mergeCell ref="D4:D5"/>
    <mergeCell ref="A7:A50"/>
    <mergeCell ref="B15:B18"/>
    <mergeCell ref="C15:C18"/>
    <mergeCell ref="B23:B26"/>
    <mergeCell ref="C23:C26"/>
    <mergeCell ref="C27:C30"/>
    <mergeCell ref="C47:C50"/>
    <mergeCell ref="B19:B22"/>
    <mergeCell ref="C19:C22"/>
    <mergeCell ref="Q7:Q10"/>
    <mergeCell ref="O4:P4"/>
    <mergeCell ref="C11:C14"/>
    <mergeCell ref="B27:B30"/>
    <mergeCell ref="B31:B34"/>
    <mergeCell ref="B11:B14"/>
    <mergeCell ref="Q4:Q5"/>
    <mergeCell ref="A556:A565"/>
    <mergeCell ref="A566:A584"/>
    <mergeCell ref="B47:B50"/>
    <mergeCell ref="B147:B151"/>
    <mergeCell ref="C147:C151"/>
    <mergeCell ref="A112:A126"/>
    <mergeCell ref="B76:B79"/>
    <mergeCell ref="C76:C79"/>
    <mergeCell ref="A84:A111"/>
    <mergeCell ref="B92:B95"/>
    <mergeCell ref="C92:C95"/>
    <mergeCell ref="B96:B99"/>
    <mergeCell ref="C96:C99"/>
    <mergeCell ref="B100:B103"/>
    <mergeCell ref="C100:C103"/>
    <mergeCell ref="C88:C91"/>
    <mergeCell ref="B108:B111"/>
    <mergeCell ref="B176:B179"/>
    <mergeCell ref="C176:C179"/>
    <mergeCell ref="B180:B183"/>
    <mergeCell ref="C281:C285"/>
    <mergeCell ref="A242:A261"/>
    <mergeCell ref="Q51:Q54"/>
    <mergeCell ref="C43:C46"/>
    <mergeCell ref="B43:B46"/>
    <mergeCell ref="Q84:Q87"/>
    <mergeCell ref="B51:B55"/>
    <mergeCell ref="C51:C55"/>
    <mergeCell ref="B61:B65"/>
    <mergeCell ref="B35:B38"/>
    <mergeCell ref="C35:C38"/>
    <mergeCell ref="B39:B42"/>
    <mergeCell ref="C39:C42"/>
    <mergeCell ref="C61:C65"/>
    <mergeCell ref="B84:B87"/>
    <mergeCell ref="B66:B70"/>
    <mergeCell ref="C66:C70"/>
    <mergeCell ref="B71:B75"/>
    <mergeCell ref="C71:C75"/>
    <mergeCell ref="Q80:Q83"/>
    <mergeCell ref="B56:B60"/>
    <mergeCell ref="C104:C107"/>
    <mergeCell ref="C121:C123"/>
    <mergeCell ref="C127:C131"/>
    <mergeCell ref="B357:B360"/>
    <mergeCell ref="B311:B315"/>
    <mergeCell ref="C311:C315"/>
    <mergeCell ref="B242:B246"/>
    <mergeCell ref="B296:B300"/>
    <mergeCell ref="B132:B136"/>
    <mergeCell ref="C132:C136"/>
    <mergeCell ref="B127:B131"/>
    <mergeCell ref="B137:B141"/>
    <mergeCell ref="C137:C141"/>
    <mergeCell ref="B118:B120"/>
    <mergeCell ref="C196:C199"/>
    <mergeCell ref="B200:B203"/>
    <mergeCell ref="B188:B191"/>
    <mergeCell ref="C188:C191"/>
    <mergeCell ref="C217:C221"/>
    <mergeCell ref="B222:B226"/>
    <mergeCell ref="C222:C226"/>
    <mergeCell ref="Q112:Q114"/>
    <mergeCell ref="C124:C126"/>
    <mergeCell ref="B115:B117"/>
    <mergeCell ref="C115:C117"/>
    <mergeCell ref="B172:B175"/>
    <mergeCell ref="C172:C175"/>
    <mergeCell ref="B168:B171"/>
    <mergeCell ref="C168:C171"/>
    <mergeCell ref="Q127:Q131"/>
    <mergeCell ref="A51:A79"/>
    <mergeCell ref="C84:C87"/>
    <mergeCell ref="B112:B114"/>
    <mergeCell ref="C31:C34"/>
    <mergeCell ref="C56:C60"/>
    <mergeCell ref="C192:C195"/>
    <mergeCell ref="A262:A285"/>
    <mergeCell ref="B227:B231"/>
    <mergeCell ref="C227:C231"/>
    <mergeCell ref="A212:A236"/>
    <mergeCell ref="C262:C266"/>
    <mergeCell ref="A208:A211"/>
    <mergeCell ref="C252:C256"/>
    <mergeCell ref="A127:A146"/>
    <mergeCell ref="A152:A167"/>
    <mergeCell ref="C200:C203"/>
    <mergeCell ref="C184:C187"/>
    <mergeCell ref="B184:B187"/>
    <mergeCell ref="B196:B199"/>
    <mergeCell ref="C118:C120"/>
    <mergeCell ref="B121:B123"/>
    <mergeCell ref="C112:C114"/>
    <mergeCell ref="B88:B91"/>
    <mergeCell ref="B104:B107"/>
    <mergeCell ref="B369:B372"/>
    <mergeCell ref="C369:C372"/>
    <mergeCell ref="B373:B376"/>
    <mergeCell ref="C373:C376"/>
    <mergeCell ref="A453:A472"/>
    <mergeCell ref="Q453:Q457"/>
    <mergeCell ref="A286:A300"/>
    <mergeCell ref="C108:C111"/>
    <mergeCell ref="B142:B146"/>
    <mergeCell ref="C142:C146"/>
    <mergeCell ref="C152:C155"/>
    <mergeCell ref="C160:C163"/>
    <mergeCell ref="B164:B167"/>
    <mergeCell ref="Q147:Q151"/>
    <mergeCell ref="B156:B159"/>
    <mergeCell ref="Q152:Q155"/>
    <mergeCell ref="B124:B126"/>
    <mergeCell ref="B217:B221"/>
    <mergeCell ref="B192:B195"/>
    <mergeCell ref="A168:A170"/>
    <mergeCell ref="B152:B155"/>
    <mergeCell ref="A147:A151"/>
    <mergeCell ref="A172:A187"/>
    <mergeCell ref="A352:A382"/>
    <mergeCell ref="M375:M376"/>
    <mergeCell ref="N375:N376"/>
    <mergeCell ref="O375:O376"/>
    <mergeCell ref="P375:P376"/>
    <mergeCell ref="Q375:Q376"/>
    <mergeCell ref="D379:D381"/>
    <mergeCell ref="E379:E381"/>
    <mergeCell ref="F379:F381"/>
    <mergeCell ref="H379:H381"/>
    <mergeCell ref="I379:I381"/>
    <mergeCell ref="J379:J381"/>
    <mergeCell ref="K379:K381"/>
    <mergeCell ref="L379:L381"/>
    <mergeCell ref="M379:M381"/>
    <mergeCell ref="N379:N381"/>
    <mergeCell ref="A1:Q1"/>
    <mergeCell ref="O379:O381"/>
    <mergeCell ref="P379:P381"/>
    <mergeCell ref="D354:D356"/>
    <mergeCell ref="E354:E355"/>
    <mergeCell ref="F354:F355"/>
    <mergeCell ref="H354:H355"/>
    <mergeCell ref="I354:I355"/>
    <mergeCell ref="J354:J355"/>
    <mergeCell ref="K354:K355"/>
    <mergeCell ref="L354:L355"/>
    <mergeCell ref="M354:M355"/>
    <mergeCell ref="N354:N355"/>
    <mergeCell ref="O354:O355"/>
    <mergeCell ref="P354:P355"/>
    <mergeCell ref="Q379:Q381"/>
    <mergeCell ref="D375:D376"/>
    <mergeCell ref="E375:E376"/>
    <mergeCell ref="F375:F376"/>
    <mergeCell ref="H375:H376"/>
    <mergeCell ref="I375:I376"/>
    <mergeCell ref="J375:J376"/>
    <mergeCell ref="K375:K376"/>
    <mergeCell ref="L375:L376"/>
  </mergeCells>
  <pageMargins left="0.19685039370078741" right="0.15748031496062992" top="0.55118110236220474" bottom="0.31496062992125984" header="0.35433070866141736" footer="0.31496062992125984"/>
  <pageSetup paperSize="9" scale="80" orientation="landscape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Беседина</cp:lastModifiedBy>
  <cp:lastPrinted>2023-04-07T07:01:51Z</cp:lastPrinted>
  <dcterms:created xsi:type="dcterms:W3CDTF">2016-01-25T11:04:51Z</dcterms:created>
  <dcterms:modified xsi:type="dcterms:W3CDTF">2023-04-10T13:36:05Z</dcterms:modified>
</cp:coreProperties>
</file>